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73001_73002_website_files\Appendix 2 - Core Dissection Data\"/>
    </mc:Choice>
  </mc:AlternateContent>
  <bookViews>
    <workbookView xWindow="0" yWindow="0" windowWidth="21915" windowHeight="11820" activeTab="1"/>
  </bookViews>
  <sheets>
    <sheet name="Read me" sheetId="1" r:id="rId1"/>
    <sheet name="Pass 1" sheetId="6" r:id="rId2"/>
    <sheet name="Pass 2" sheetId="4" r:id="rId3"/>
    <sheet name="Pass 3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6" l="1"/>
  <c r="M40" i="6"/>
  <c r="R40" i="6" s="1"/>
  <c r="K40" i="6"/>
  <c r="F40" i="6"/>
  <c r="U40" i="6" s="1"/>
  <c r="R39" i="6"/>
  <c r="Q39" i="6"/>
  <c r="K39" i="6"/>
  <c r="F39" i="6"/>
  <c r="U39" i="6" s="1"/>
  <c r="K38" i="6"/>
  <c r="F38" i="6"/>
  <c r="T38" i="6" s="1"/>
  <c r="K37" i="6"/>
  <c r="F37" i="6"/>
  <c r="U37" i="6" s="1"/>
  <c r="K36" i="6"/>
  <c r="F36" i="6"/>
  <c r="U36" i="6" s="1"/>
  <c r="K35" i="6"/>
  <c r="F35" i="6"/>
  <c r="Q35" i="6" s="1"/>
  <c r="U34" i="6"/>
  <c r="K34" i="6"/>
  <c r="F34" i="6"/>
  <c r="T34" i="6" s="1"/>
  <c r="M33" i="6"/>
  <c r="K33" i="6"/>
  <c r="K32" i="6"/>
  <c r="F32" i="6"/>
  <c r="U32" i="6" s="1"/>
  <c r="M31" i="6"/>
  <c r="K31" i="6"/>
  <c r="S30" i="6"/>
  <c r="K30" i="6"/>
  <c r="F30" i="6"/>
  <c r="Q30" i="6" s="1"/>
  <c r="K29" i="6"/>
  <c r="F29" i="6"/>
  <c r="Q29" i="6" s="1"/>
  <c r="U28" i="6"/>
  <c r="Q28" i="6"/>
  <c r="K28" i="6"/>
  <c r="F28" i="6"/>
  <c r="T28" i="6" s="1"/>
  <c r="K27" i="6"/>
  <c r="F27" i="6"/>
  <c r="U27" i="6" s="1"/>
  <c r="M26" i="6"/>
  <c r="F26" i="6" s="1"/>
  <c r="U26" i="6" s="1"/>
  <c r="K26" i="6"/>
  <c r="M25" i="6"/>
  <c r="F25" i="6" s="1"/>
  <c r="U25" i="6" s="1"/>
  <c r="K25" i="6"/>
  <c r="K24" i="6"/>
  <c r="F24" i="6"/>
  <c r="U24" i="6" s="1"/>
  <c r="U23" i="6"/>
  <c r="T23" i="6"/>
  <c r="S23" i="6"/>
  <c r="K23" i="6"/>
  <c r="F23" i="6"/>
  <c r="R23" i="6" s="1"/>
  <c r="M22" i="6"/>
  <c r="F22" i="6" s="1"/>
  <c r="K22" i="6"/>
  <c r="M21" i="6"/>
  <c r="F21" i="6" s="1"/>
  <c r="K21" i="6"/>
  <c r="K20" i="6"/>
  <c r="F20" i="6"/>
  <c r="U20" i="6" s="1"/>
  <c r="M19" i="6"/>
  <c r="K19" i="6"/>
  <c r="M18" i="6"/>
  <c r="K18" i="6"/>
  <c r="S17" i="6"/>
  <c r="K17" i="6"/>
  <c r="F17" i="6"/>
  <c r="R17" i="6" s="1"/>
  <c r="K16" i="6"/>
  <c r="F16" i="6"/>
  <c r="Q16" i="6" s="1"/>
  <c r="R15" i="6"/>
  <c r="K15" i="6"/>
  <c r="F15" i="6"/>
  <c r="U15" i="6" s="1"/>
  <c r="K14" i="6"/>
  <c r="F14" i="6"/>
  <c r="T14" i="6" s="1"/>
  <c r="K13" i="6"/>
  <c r="F13" i="6"/>
  <c r="U13" i="6" s="1"/>
  <c r="M12" i="6"/>
  <c r="K12" i="6"/>
  <c r="M11" i="6"/>
  <c r="K11" i="6"/>
  <c r="F11" i="6"/>
  <c r="U11" i="6" s="1"/>
  <c r="K10" i="6"/>
  <c r="F10" i="6"/>
  <c r="U10" i="6" s="1"/>
  <c r="U9" i="6"/>
  <c r="S9" i="6"/>
  <c r="R9" i="6"/>
  <c r="K9" i="6"/>
  <c r="F9" i="6"/>
  <c r="T9" i="6" s="1"/>
  <c r="U8" i="6"/>
  <c r="T8" i="6"/>
  <c r="S8" i="6"/>
  <c r="R8" i="6"/>
  <c r="Q8" i="6"/>
  <c r="K8" i="6"/>
  <c r="F8" i="6"/>
  <c r="R7" i="6"/>
  <c r="Q7" i="6"/>
  <c r="K7" i="6"/>
  <c r="F7" i="6"/>
  <c r="U7" i="6" s="1"/>
  <c r="K6" i="6"/>
  <c r="F6" i="6"/>
  <c r="Q6" i="6" s="1"/>
  <c r="K5" i="6"/>
  <c r="F5" i="6"/>
  <c r="R5" i="6" s="1"/>
  <c r="J5" i="5"/>
  <c r="Q5" i="6" l="1"/>
  <c r="S6" i="6"/>
  <c r="F42" i="6"/>
  <c r="Q15" i="6"/>
  <c r="Q17" i="6"/>
  <c r="T17" i="6"/>
  <c r="R20" i="6"/>
  <c r="Q32" i="6"/>
  <c r="Q34" i="6"/>
  <c r="S35" i="6"/>
  <c r="S7" i="6"/>
  <c r="T7" i="6"/>
  <c r="S20" i="6"/>
  <c r="R32" i="6"/>
  <c r="R34" i="6"/>
  <c r="T35" i="6"/>
  <c r="Q38" i="6"/>
  <c r="Q20" i="6"/>
  <c r="R29" i="6"/>
  <c r="R6" i="6"/>
  <c r="R11" i="6"/>
  <c r="Q14" i="6"/>
  <c r="R16" i="6"/>
  <c r="T20" i="6"/>
  <c r="Q23" i="6"/>
  <c r="R30" i="6"/>
  <c r="S32" i="6"/>
  <c r="S34" i="6"/>
  <c r="U35" i="6"/>
  <c r="U38" i="6"/>
  <c r="Q40" i="6"/>
  <c r="R35" i="6"/>
  <c r="F12" i="6"/>
  <c r="U12" i="6" s="1"/>
  <c r="U14" i="6"/>
  <c r="S16" i="6"/>
  <c r="T32" i="6"/>
  <c r="T22" i="6"/>
  <c r="S22" i="6"/>
  <c r="R22" i="6"/>
  <c r="Q22" i="6"/>
  <c r="U22" i="6"/>
  <c r="T21" i="6"/>
  <c r="S21" i="6"/>
  <c r="R21" i="6"/>
  <c r="Q21" i="6"/>
  <c r="U21" i="6"/>
  <c r="T6" i="6"/>
  <c r="Q13" i="6"/>
  <c r="R14" i="6"/>
  <c r="S15" i="6"/>
  <c r="T16" i="6"/>
  <c r="U17" i="6"/>
  <c r="Q27" i="6"/>
  <c r="R28" i="6"/>
  <c r="S29" i="6"/>
  <c r="T30" i="6"/>
  <c r="Q37" i="6"/>
  <c r="R38" i="6"/>
  <c r="S39" i="6"/>
  <c r="S40" i="6"/>
  <c r="S5" i="6"/>
  <c r="T5" i="6"/>
  <c r="U6" i="6"/>
  <c r="Q10" i="6"/>
  <c r="Q11" i="6"/>
  <c r="R13" i="6"/>
  <c r="S14" i="6"/>
  <c r="T15" i="6"/>
  <c r="U16" i="6"/>
  <c r="F18" i="6"/>
  <c r="R18" i="6" s="1"/>
  <c r="F19" i="6"/>
  <c r="R19" i="6" s="1"/>
  <c r="Q24" i="6"/>
  <c r="Q25" i="6"/>
  <c r="Q26" i="6"/>
  <c r="R27" i="6"/>
  <c r="S28" i="6"/>
  <c r="T29" i="6"/>
  <c r="U30" i="6"/>
  <c r="F33" i="6"/>
  <c r="R33" i="6" s="1"/>
  <c r="Q36" i="6"/>
  <c r="R37" i="6"/>
  <c r="S38" i="6"/>
  <c r="T39" i="6"/>
  <c r="T40" i="6"/>
  <c r="U5" i="6"/>
  <c r="Q9" i="6"/>
  <c r="R10" i="6"/>
  <c r="S13" i="6"/>
  <c r="R24" i="6"/>
  <c r="R25" i="6"/>
  <c r="R26" i="6"/>
  <c r="S27" i="6"/>
  <c r="U29" i="6"/>
  <c r="F31" i="6"/>
  <c r="R36" i="6"/>
  <c r="S37" i="6"/>
  <c r="S10" i="6"/>
  <c r="S11" i="6"/>
  <c r="T13" i="6"/>
  <c r="S24" i="6"/>
  <c r="S25" i="6"/>
  <c r="S26" i="6"/>
  <c r="T27" i="6"/>
  <c r="S36" i="6"/>
  <c r="T37" i="6"/>
  <c r="T11" i="6"/>
  <c r="T24" i="6"/>
  <c r="T25" i="6"/>
  <c r="T26" i="6"/>
  <c r="T36" i="6"/>
  <c r="T10" i="6"/>
  <c r="T12" i="6" l="1"/>
  <c r="S12" i="6"/>
  <c r="R12" i="6"/>
  <c r="Q12" i="6"/>
  <c r="S18" i="6"/>
  <c r="Q18" i="6"/>
  <c r="T18" i="6"/>
  <c r="U18" i="6"/>
  <c r="Q31" i="6"/>
  <c r="S31" i="6"/>
  <c r="U31" i="6"/>
  <c r="T31" i="6"/>
  <c r="S33" i="6"/>
  <c r="Q33" i="6"/>
  <c r="T33" i="6"/>
  <c r="U33" i="6"/>
  <c r="R31" i="6"/>
  <c r="S19" i="6"/>
  <c r="Q19" i="6"/>
  <c r="T19" i="6"/>
  <c r="U19" i="6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31" i="5"/>
  <c r="K34" i="5"/>
  <c r="K37" i="5"/>
  <c r="K38" i="5"/>
  <c r="K39" i="5"/>
  <c r="K36" i="5"/>
  <c r="K33" i="5"/>
  <c r="K30" i="5"/>
  <c r="K13" i="5"/>
  <c r="K15" i="5"/>
  <c r="K11" i="5"/>
  <c r="K10" i="5"/>
  <c r="H5" i="5"/>
  <c r="H6" i="5"/>
  <c r="H7" i="5"/>
  <c r="H8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9" i="5"/>
  <c r="F6" i="5"/>
  <c r="F7" i="5"/>
  <c r="F8" i="5"/>
  <c r="F9" i="5"/>
  <c r="L9" i="5" s="1"/>
  <c r="F10" i="5"/>
  <c r="F12" i="5"/>
  <c r="K12" i="5" s="1"/>
  <c r="F13" i="5"/>
  <c r="F14" i="5"/>
  <c r="L14" i="5" s="1"/>
  <c r="F15" i="5"/>
  <c r="F16" i="5"/>
  <c r="F17" i="5"/>
  <c r="F18" i="5"/>
  <c r="F19" i="5"/>
  <c r="L19" i="5" s="1"/>
  <c r="F20" i="5"/>
  <c r="F21" i="5"/>
  <c r="L21" i="5" s="1"/>
  <c r="F22" i="5"/>
  <c r="L22" i="5" s="1"/>
  <c r="F23" i="5"/>
  <c r="F24" i="5"/>
  <c r="F25" i="5"/>
  <c r="F26" i="5"/>
  <c r="L26" i="5" s="1"/>
  <c r="F27" i="5"/>
  <c r="F28" i="5"/>
  <c r="F29" i="5"/>
  <c r="L29" i="5" s="1"/>
  <c r="F30" i="5"/>
  <c r="F31" i="5"/>
  <c r="F32" i="5"/>
  <c r="K32" i="5" s="1"/>
  <c r="F33" i="5"/>
  <c r="F34" i="5"/>
  <c r="F35" i="5"/>
  <c r="K35" i="5" s="1"/>
  <c r="F36" i="5"/>
  <c r="L36" i="5" s="1"/>
  <c r="F37" i="5"/>
  <c r="F38" i="5"/>
  <c r="F39" i="5"/>
  <c r="F40" i="5"/>
  <c r="K40" i="5" s="1"/>
  <c r="F41" i="5"/>
  <c r="L41" i="5" s="1"/>
  <c r="F5" i="5"/>
  <c r="H42" i="5" l="1"/>
  <c r="L8" i="5"/>
  <c r="K8" i="5"/>
  <c r="L7" i="5"/>
  <c r="K7" i="5"/>
  <c r="L6" i="5"/>
  <c r="K6" i="5"/>
  <c r="L5" i="5"/>
  <c r="K5" i="5"/>
  <c r="K9" i="5"/>
  <c r="L34" i="5"/>
  <c r="F11" i="5"/>
  <c r="L11" i="5" s="1"/>
  <c r="K41" i="5"/>
  <c r="L40" i="5"/>
  <c r="L39" i="5"/>
  <c r="L38" i="5"/>
  <c r="L37" i="5"/>
  <c r="L35" i="5"/>
  <c r="L33" i="5"/>
  <c r="L32" i="5"/>
  <c r="L31" i="5"/>
  <c r="L30" i="5"/>
  <c r="K29" i="5"/>
  <c r="L28" i="5"/>
  <c r="L27" i="5"/>
  <c r="L25" i="5"/>
  <c r="L24" i="5"/>
  <c r="L23" i="5"/>
  <c r="L20" i="5"/>
  <c r="L18" i="5"/>
  <c r="L17" i="5"/>
  <c r="L16" i="5"/>
  <c r="L15" i="5"/>
  <c r="K14" i="5"/>
  <c r="L13" i="5"/>
  <c r="L12" i="5"/>
  <c r="L10" i="5"/>
  <c r="AF9" i="4" l="1"/>
  <c r="G42" i="4" l="1"/>
  <c r="K35" i="4" l="1"/>
  <c r="K36" i="4"/>
  <c r="K37" i="4"/>
  <c r="K38" i="4"/>
  <c r="K39" i="4"/>
  <c r="K40" i="4"/>
  <c r="K41" i="4"/>
  <c r="M16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30" i="4"/>
  <c r="K31" i="4"/>
  <c r="K32" i="4"/>
  <c r="K33" i="4"/>
  <c r="K34" i="4"/>
  <c r="K5" i="4"/>
  <c r="F6" i="4"/>
  <c r="Q6" i="4" s="1"/>
  <c r="F7" i="4"/>
  <c r="Q7" i="4" s="1"/>
  <c r="F8" i="4"/>
  <c r="S8" i="4" s="1"/>
  <c r="F9" i="4"/>
  <c r="R9" i="4" s="1"/>
  <c r="F10" i="4"/>
  <c r="T10" i="4" s="1"/>
  <c r="F11" i="4"/>
  <c r="Q11" i="4" s="1"/>
  <c r="F12" i="4"/>
  <c r="U12" i="4" s="1"/>
  <c r="F13" i="4"/>
  <c r="Q13" i="4" s="1"/>
  <c r="F14" i="4"/>
  <c r="S14" i="4" s="1"/>
  <c r="F15" i="4"/>
  <c r="T15" i="4" s="1"/>
  <c r="F16" i="4"/>
  <c r="S16" i="4" s="1"/>
  <c r="F17" i="4"/>
  <c r="Q17" i="4" s="1"/>
  <c r="F18" i="4"/>
  <c r="R18" i="4" s="1"/>
  <c r="F19" i="4"/>
  <c r="U19" i="4" s="1"/>
  <c r="F20" i="4"/>
  <c r="S20" i="4" s="1"/>
  <c r="F21" i="4"/>
  <c r="S21" i="4" s="1"/>
  <c r="F22" i="4"/>
  <c r="R22" i="4" s="1"/>
  <c r="F23" i="4"/>
  <c r="Q23" i="4" s="1"/>
  <c r="F24" i="4"/>
  <c r="T24" i="4" s="1"/>
  <c r="F25" i="4"/>
  <c r="Q25" i="4" s="1"/>
  <c r="F26" i="4"/>
  <c r="S26" i="4" s="1"/>
  <c r="F27" i="4"/>
  <c r="Q27" i="4" s="1"/>
  <c r="F28" i="4"/>
  <c r="U28" i="4" s="1"/>
  <c r="F29" i="4"/>
  <c r="T29" i="4" s="1"/>
  <c r="F30" i="4"/>
  <c r="Q30" i="4" s="1"/>
  <c r="F31" i="4"/>
  <c r="T31" i="4" s="1"/>
  <c r="F32" i="4"/>
  <c r="Q32" i="4" s="1"/>
  <c r="F33" i="4"/>
  <c r="S33" i="4" s="1"/>
  <c r="F34" i="4"/>
  <c r="Q34" i="4" s="1"/>
  <c r="F35" i="4"/>
  <c r="F36" i="4"/>
  <c r="F37" i="4"/>
  <c r="F38" i="4"/>
  <c r="F39" i="4"/>
  <c r="F40" i="4"/>
  <c r="F41" i="4"/>
  <c r="F5" i="4"/>
  <c r="U6" i="4" l="1"/>
  <c r="R5" i="4"/>
  <c r="F43" i="4"/>
  <c r="T6" i="4"/>
  <c r="S6" i="4"/>
  <c r="R6" i="4"/>
  <c r="Q41" i="4"/>
  <c r="R41" i="4"/>
  <c r="T41" i="4"/>
  <c r="S41" i="4"/>
  <c r="U41" i="4"/>
  <c r="R40" i="4"/>
  <c r="S40" i="4"/>
  <c r="T40" i="4"/>
  <c r="U40" i="4"/>
  <c r="Q40" i="4"/>
  <c r="Q39" i="4"/>
  <c r="R39" i="4"/>
  <c r="S39" i="4"/>
  <c r="T39" i="4"/>
  <c r="U39" i="4"/>
  <c r="Q38" i="4"/>
  <c r="R38" i="4"/>
  <c r="S38" i="4"/>
  <c r="T38" i="4"/>
  <c r="U38" i="4"/>
  <c r="R37" i="4"/>
  <c r="S37" i="4"/>
  <c r="T37" i="4"/>
  <c r="U37" i="4"/>
  <c r="Q37" i="4"/>
  <c r="Q36" i="4"/>
  <c r="R36" i="4"/>
  <c r="S36" i="4"/>
  <c r="T36" i="4"/>
  <c r="U36" i="4"/>
  <c r="R35" i="4"/>
  <c r="S35" i="4"/>
  <c r="U35" i="4"/>
  <c r="T35" i="4"/>
  <c r="Q35" i="4"/>
  <c r="U34" i="4"/>
  <c r="T34" i="4"/>
  <c r="S34" i="4"/>
  <c r="R34" i="4"/>
  <c r="T33" i="4"/>
  <c r="U33" i="4"/>
  <c r="R33" i="4"/>
  <c r="Q33" i="4"/>
  <c r="U32" i="4"/>
  <c r="T32" i="4"/>
  <c r="S32" i="4"/>
  <c r="R32" i="4"/>
  <c r="S31" i="4"/>
  <c r="Q31" i="4"/>
  <c r="R31" i="4"/>
  <c r="U31" i="4"/>
  <c r="U30" i="4"/>
  <c r="T30" i="4"/>
  <c r="S30" i="4"/>
  <c r="R30" i="4"/>
  <c r="S29" i="4"/>
  <c r="R29" i="4"/>
  <c r="Q29" i="4"/>
  <c r="U29" i="4"/>
  <c r="K29" i="4"/>
  <c r="T28" i="4"/>
  <c r="R28" i="4"/>
  <c r="Q28" i="4"/>
  <c r="S28" i="4"/>
  <c r="U27" i="4"/>
  <c r="T27" i="4"/>
  <c r="R27" i="4"/>
  <c r="S27" i="4"/>
  <c r="T26" i="4"/>
  <c r="R26" i="4"/>
  <c r="Q26" i="4"/>
  <c r="U26" i="4"/>
  <c r="S25" i="4"/>
  <c r="R25" i="4"/>
  <c r="U25" i="4"/>
  <c r="T25" i="4"/>
  <c r="R24" i="4"/>
  <c r="Q24" i="4"/>
  <c r="S24" i="4"/>
  <c r="U24" i="4"/>
  <c r="T23" i="4"/>
  <c r="S23" i="4"/>
  <c r="R23" i="4"/>
  <c r="U23" i="4"/>
  <c r="T22" i="4"/>
  <c r="Q22" i="4"/>
  <c r="S22" i="4"/>
  <c r="U22" i="4"/>
  <c r="T21" i="4"/>
  <c r="R21" i="4"/>
  <c r="Q21" i="4"/>
  <c r="U21" i="4"/>
  <c r="U20" i="4"/>
  <c r="R20" i="4"/>
  <c r="Q20" i="4"/>
  <c r="T20" i="4"/>
  <c r="R19" i="4"/>
  <c r="S19" i="4"/>
  <c r="Q19" i="4"/>
  <c r="T19" i="4"/>
  <c r="Q18" i="4"/>
  <c r="T18" i="4"/>
  <c r="U18" i="4"/>
  <c r="S18" i="4"/>
  <c r="U17" i="4"/>
  <c r="S17" i="4"/>
  <c r="R17" i="4"/>
  <c r="T17" i="4"/>
  <c r="U16" i="4"/>
  <c r="R16" i="4"/>
  <c r="Q16" i="4"/>
  <c r="T16" i="4"/>
  <c r="S15" i="4"/>
  <c r="R15" i="4"/>
  <c r="Q15" i="4"/>
  <c r="U15" i="4"/>
  <c r="U14" i="4"/>
  <c r="R14" i="4"/>
  <c r="Q14" i="4"/>
  <c r="T14" i="4"/>
  <c r="T13" i="4"/>
  <c r="S13" i="4"/>
  <c r="U13" i="4"/>
  <c r="R13" i="4"/>
  <c r="R12" i="4"/>
  <c r="Q12" i="4"/>
  <c r="S12" i="4"/>
  <c r="T12" i="4"/>
  <c r="T11" i="4"/>
  <c r="S11" i="4"/>
  <c r="U11" i="4"/>
  <c r="R11" i="4"/>
  <c r="R10" i="4"/>
  <c r="Q10" i="4"/>
  <c r="S10" i="4"/>
  <c r="U10" i="4"/>
  <c r="Q9" i="4"/>
  <c r="S9" i="4"/>
  <c r="U9" i="4"/>
  <c r="T9" i="4"/>
  <c r="T8" i="4"/>
  <c r="Q8" i="4"/>
  <c r="R8" i="4"/>
  <c r="U8" i="4"/>
  <c r="T7" i="4"/>
  <c r="S7" i="4"/>
  <c r="U7" i="4"/>
  <c r="R7" i="4"/>
  <c r="S5" i="4"/>
  <c r="T5" i="4"/>
  <c r="U5" i="4"/>
  <c r="Q5" i="4"/>
  <c r="F43" i="5"/>
  <c r="D45" i="5" s="1"/>
</calcChain>
</file>

<file path=xl/comments1.xml><?xml version="1.0" encoding="utf-8"?>
<comments xmlns="http://schemas.openxmlformats.org/spreadsheetml/2006/main">
  <authors>
    <author>Gross, Juliane (JSC-KR111)[IPA]</author>
  </authors>
  <commentList>
    <comment ref="AC5" authorId="0" shapeId="0">
      <text>
        <r>
          <rPr>
            <b/>
            <sz val="9"/>
            <color indexed="81"/>
            <rFont val="Tahoma"/>
            <family val="2"/>
          </rPr>
          <t>Gross, Juliane (JSC-KR111)[IPA]:</t>
        </r>
        <r>
          <rPr>
            <sz val="9"/>
            <color indexed="81"/>
            <rFont val="Tahoma"/>
            <family val="2"/>
          </rPr>
          <t xml:space="preserve">
Clast A and B weighed together = 0.101 g; got the subsample # 73002,15;nA was weighed individually, maybe 0.045 g but record is not clear about it.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Gross, Juliane (JSC-KR111)[IPA]:</t>
        </r>
        <r>
          <rPr>
            <sz val="9"/>
            <color indexed="81"/>
            <rFont val="Tahoma"/>
            <family val="2"/>
          </rPr>
          <t xml:space="preserve">
C+D for the subsample #73002,19 weighed together = 0.105 g. After bagging both clasts together in teflon, we re-open the bags and rebag the clasts individually. During that process we weighed the clats individually. Sample loss during this process: 0.003 g.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Gross, Juliane (JSC-KR111)[IPA]:</t>
        </r>
        <r>
          <rPr>
            <sz val="9"/>
            <color indexed="81"/>
            <rFont val="Tahoma"/>
            <family val="2"/>
          </rPr>
          <t xml:space="preserve">
total weight of these 3 clasts is 0.065 g
</t>
        </r>
      </text>
    </comment>
  </commentList>
</comments>
</file>

<file path=xl/sharedStrings.xml><?xml version="1.0" encoding="utf-8"?>
<sst xmlns="http://schemas.openxmlformats.org/spreadsheetml/2006/main" count="1397" uniqueCount="530">
  <si>
    <t>ANGSA 73002 interval and clast inventory</t>
  </si>
  <si>
    <t>How to read this spreadsheet:</t>
  </si>
  <si>
    <t>This spreadsheet is to be read from left to right.</t>
  </si>
  <si>
    <t>Rows:</t>
  </si>
  <si>
    <t>Each row represents one interval.</t>
  </si>
  <si>
    <t>Columns:</t>
  </si>
  <si>
    <t>Columns B to F contain general information about each interval</t>
  </si>
  <si>
    <t xml:space="preserve">Columns G to K contain the number of clast in each size fraction per interval </t>
  </si>
  <si>
    <t>Columns L to P contains the mass of each size fraction per interval</t>
  </si>
  <si>
    <t>Columns Q to U contains the percent (%) that each size fraction represents per interval</t>
  </si>
  <si>
    <t>The following columns contain information about specific clasts in the size fraction &gt;10mm and 4-10mm:</t>
  </si>
  <si>
    <t>etc.</t>
  </si>
  <si>
    <t>ANGSA 73002 interval and clast inventory Pass 1</t>
  </si>
  <si>
    <t>Interval information</t>
  </si>
  <si>
    <t>Number of clasts</t>
  </si>
  <si>
    <t>Mass (g)</t>
  </si>
  <si>
    <t>% of sample mass</t>
  </si>
  <si>
    <t>Labelled &gt;10 mm and 4-10 mm individual clast information including name (73002,xxx), CT scanning (Y, N), size fraction (mm), and  mass (g)</t>
  </si>
  <si>
    <t>Date</t>
  </si>
  <si>
    <t>Pass</t>
  </si>
  <si>
    <t xml:space="preserve">Interval # </t>
  </si>
  <si>
    <t>Depth beneath surface (cm):</t>
  </si>
  <si>
    <t>Total interval mass (g)</t>
  </si>
  <si>
    <t>&gt;10 mm</t>
  </si>
  <si>
    <t>4-10 mm</t>
  </si>
  <si>
    <t>2-4 mm</t>
  </si>
  <si>
    <t>1-2 mm</t>
  </si>
  <si>
    <t>Total # clasts</t>
  </si>
  <si>
    <t>&lt;1 mm fines</t>
  </si>
  <si>
    <t>Clast name</t>
  </si>
  <si>
    <t>Number (73002,xxx)</t>
  </si>
  <si>
    <t>Size fraction (mm)</t>
  </si>
  <si>
    <t>Individual mass (g)</t>
  </si>
  <si>
    <t>CT scanned (Y, N)</t>
  </si>
  <si>
    <t>CT movie made (x)</t>
  </si>
  <si>
    <t>0.0 - 0.5</t>
  </si>
  <si>
    <t>A</t>
  </si>
  <si>
    <t xml:space="preserve"> ,15A</t>
  </si>
  <si>
    <t>4-10</t>
  </si>
  <si>
    <t>0.045?</t>
  </si>
  <si>
    <t>Y</t>
  </si>
  <si>
    <t>x</t>
  </si>
  <si>
    <t>B</t>
  </si>
  <si>
    <t xml:space="preserve"> ,15B</t>
  </si>
  <si>
    <t xml:space="preserve"> -</t>
  </si>
  <si>
    <t>0.5 - 1.0</t>
  </si>
  <si>
    <t>C</t>
  </si>
  <si>
    <t xml:space="preserve"> ,19C</t>
  </si>
  <si>
    <t>D</t>
  </si>
  <si>
    <t xml:space="preserve"> ,19D</t>
  </si>
  <si>
    <t>1.0 - 1.5</t>
  </si>
  <si>
    <t>E</t>
  </si>
  <si>
    <t xml:space="preserve"> ,23</t>
  </si>
  <si>
    <t>1.5 - 2.0</t>
  </si>
  <si>
    <t xml:space="preserve"> ,27</t>
  </si>
  <si>
    <t>2.0 - 2.5</t>
  </si>
  <si>
    <t>M</t>
  </si>
  <si>
    <t xml:space="preserve"> ,31M</t>
  </si>
  <si>
    <t>R</t>
  </si>
  <si>
    <t xml:space="preserve"> ,31R</t>
  </si>
  <si>
    <t>T</t>
  </si>
  <si>
    <t xml:space="preserve"> ,31T</t>
  </si>
  <si>
    <t>2.5 - 3.0</t>
  </si>
  <si>
    <t xml:space="preserve"> ,35B</t>
  </si>
  <si>
    <t>3.0 - 3.5</t>
  </si>
  <si>
    <t xml:space="preserve"> ,39A</t>
  </si>
  <si>
    <t>,39B</t>
  </si>
  <si>
    <t>12/16/2019</t>
  </si>
  <si>
    <t>3.5 - 4.0</t>
  </si>
  <si>
    <t xml:space="preserve"> ,43A</t>
  </si>
  <si>
    <t xml:space="preserve"> ,43B</t>
  </si>
  <si>
    <t xml:space="preserve"> ,43C</t>
  </si>
  <si>
    <t>12/17/2019</t>
  </si>
  <si>
    <t>4.0 - 4.5</t>
  </si>
  <si>
    <t xml:space="preserve"> ,47A</t>
  </si>
  <si>
    <t>unnamed 2</t>
  </si>
  <si>
    <t xml:space="preserve">,47_3 </t>
  </si>
  <si>
    <t>N; soil clod, combusted in bag</t>
  </si>
  <si>
    <t>12/18/2019</t>
  </si>
  <si>
    <t>4.5 - 5.0</t>
  </si>
  <si>
    <t xml:space="preserve"> ,51A</t>
  </si>
  <si>
    <t xml:space="preserve"> ,51B</t>
  </si>
  <si>
    <t xml:space="preserve"> ,51C</t>
  </si>
  <si>
    <t>12/19/2019</t>
  </si>
  <si>
    <t>5.0 - 5.5</t>
  </si>
  <si>
    <t xml:space="preserve"> ,55A</t>
  </si>
  <si>
    <t xml:space="preserve"> ,55B</t>
  </si>
  <si>
    <t xml:space="preserve"> ,55D</t>
  </si>
  <si>
    <t>N; soil clod, combusted inside bag</t>
  </si>
  <si>
    <t>Y (=,55_1)</t>
  </si>
  <si>
    <t>Y (=,55_2)</t>
  </si>
  <si>
    <t>5.5 - 6.0</t>
  </si>
  <si>
    <t xml:space="preserve"> ,59A</t>
  </si>
  <si>
    <t>12/20/2019</t>
  </si>
  <si>
    <t>6.0 - 6.5</t>
  </si>
  <si>
    <t xml:space="preserve"> ,64A</t>
  </si>
  <si>
    <t>N; soil clod, combused inside bag</t>
  </si>
  <si>
    <t xml:space="preserve"> ,63B</t>
  </si>
  <si>
    <t>&gt;10</t>
  </si>
  <si>
    <t xml:space="preserve"> ,64C</t>
  </si>
  <si>
    <t xml:space="preserve"> ,64D</t>
  </si>
  <si>
    <t>Y (but broke/crubled)</t>
  </si>
  <si>
    <t>6.4 - 7.0</t>
  </si>
  <si>
    <t xml:space="preserve"> ,68A</t>
  </si>
  <si>
    <t xml:space="preserve"> ,68B</t>
  </si>
  <si>
    <t>7.0 - 7.5</t>
  </si>
  <si>
    <t xml:space="preserve"> ,72A</t>
  </si>
  <si>
    <t xml:space="preserve"> ,72B</t>
  </si>
  <si>
    <t xml:space="preserve"> ,72C</t>
  </si>
  <si>
    <t xml:space="preserve"> ,72D</t>
  </si>
  <si>
    <t>7.5 - 8.0</t>
  </si>
  <si>
    <t xml:space="preserve"> ,76A</t>
  </si>
  <si>
    <t>8.0 - 8.5</t>
  </si>
  <si>
    <t xml:space="preserve"> ,80A</t>
  </si>
  <si>
    <t xml:space="preserve"> ,80B</t>
  </si>
  <si>
    <t>8.5 - 9.0</t>
  </si>
  <si>
    <t xml:space="preserve"> ,84A</t>
  </si>
  <si>
    <t xml:space="preserve"> ,84B</t>
  </si>
  <si>
    <t>9.0 - 9.5</t>
  </si>
  <si>
    <t>9.5 - 10.0</t>
  </si>
  <si>
    <t>10.0 - 10.5</t>
  </si>
  <si>
    <t xml:space="preserve"> ,94A</t>
  </si>
  <si>
    <t xml:space="preserve"> ,94B</t>
  </si>
  <si>
    <t>10.5 - 11.0</t>
  </si>
  <si>
    <t xml:space="preserve"> ,98A</t>
  </si>
  <si>
    <t xml:space="preserve"> ,98B</t>
  </si>
  <si>
    <t>11.0 - 11.5</t>
  </si>
  <si>
    <t xml:space="preserve"> ,102A</t>
  </si>
  <si>
    <t>11.5 - 12.0</t>
  </si>
  <si>
    <t xml:space="preserve"> ,106A</t>
  </si>
  <si>
    <t>12.0 - 12.5</t>
  </si>
  <si>
    <t>12.5 - 13.0</t>
  </si>
  <si>
    <t>13.0 - 13.5</t>
  </si>
  <si>
    <t xml:space="preserve"> ,116A</t>
  </si>
  <si>
    <t xml:space="preserve"> ,116B</t>
  </si>
  <si>
    <t>13.5 -14.0</t>
  </si>
  <si>
    <t xml:space="preserve"> ,120A</t>
  </si>
  <si>
    <t>14.0 - 14.5</t>
  </si>
  <si>
    <t xml:space="preserve"> ,124A</t>
  </si>
  <si>
    <t xml:space="preserve"> ,124B</t>
  </si>
  <si>
    <t>14.5 - 15.0</t>
  </si>
  <si>
    <t xml:space="preserve"> ,128A</t>
  </si>
  <si>
    <t>15.0 - 15.5</t>
  </si>
  <si>
    <t xml:space="preserve"> ,132A</t>
  </si>
  <si>
    <t xml:space="preserve">15.5 - 16.0 </t>
  </si>
  <si>
    <t>16.0 - 16.5</t>
  </si>
  <si>
    <t xml:space="preserve"> ,139A</t>
  </si>
  <si>
    <t>16.5 - 17.0</t>
  </si>
  <si>
    <t xml:space="preserve"> ,143A</t>
  </si>
  <si>
    <t>17.0 - 17.5</t>
  </si>
  <si>
    <t xml:space="preserve"> ,147A</t>
  </si>
  <si>
    <t>17.5 - 18.5</t>
  </si>
  <si>
    <t xml:space="preserve"> ,151A</t>
  </si>
  <si>
    <t xml:space="preserve"> ,151B</t>
  </si>
  <si>
    <t xml:space="preserve"> ,151C</t>
  </si>
  <si>
    <t xml:space="preserve">Total sample mass from pass 1 [g]: </t>
  </si>
  <si>
    <t>ANGSA 73002 interval and clast inventory Pass 2</t>
  </si>
  <si>
    <t>Interval #</t>
  </si>
  <si>
    <t xml:space="preserve">Clast </t>
  </si>
  <si>
    <t>Clast</t>
  </si>
  <si>
    <t>17.5 - 18.0</t>
  </si>
  <si>
    <t>18.0 - 18.5</t>
  </si>
  <si>
    <t xml:space="preserve"> (0.016-wo fines); 0.021</t>
  </si>
  <si>
    <t xml:space="preserve"> ,1009</t>
  </si>
  <si>
    <t xml:space="preserve"> ,1013</t>
  </si>
  <si>
    <t xml:space="preserve"> ,1017</t>
  </si>
  <si>
    <t>A (1+2)</t>
  </si>
  <si>
    <t xml:space="preserve"> 4-10</t>
  </si>
  <si>
    <t xml:space="preserve"> ,1021</t>
  </si>
  <si>
    <t xml:space="preserve"> ,1025</t>
  </si>
  <si>
    <t xml:space="preserve"> ,1029</t>
  </si>
  <si>
    <t xml:space="preserve"> ,1033</t>
  </si>
  <si>
    <t xml:space="preserve"> ,1037</t>
  </si>
  <si>
    <t xml:space="preserve"> ,1041</t>
  </si>
  <si>
    <t xml:space="preserve"> ,1045</t>
  </si>
  <si>
    <t xml:space="preserve"> ,1049</t>
  </si>
  <si>
    <t xml:space="preserve"> ,1059</t>
  </si>
  <si>
    <t xml:space="preserve"> ,1060</t>
  </si>
  <si>
    <t xml:space="preserve"> ,1064</t>
  </si>
  <si>
    <t xml:space="preserve"> ,1068</t>
  </si>
  <si>
    <t xml:space="preserve"> ,1072</t>
  </si>
  <si>
    <t xml:space="preserve"> ,1073</t>
  </si>
  <si>
    <t xml:space="preserve"> ,1080</t>
  </si>
  <si>
    <t xml:space="preserve"> ,1081</t>
  </si>
  <si>
    <t xml:space="preserve"> ,1088</t>
  </si>
  <si>
    <t xml:space="preserve"> ,1095</t>
  </si>
  <si>
    <t xml:space="preserve"> ,1102</t>
  </si>
  <si>
    <t xml:space="preserve"> ,1109</t>
  </si>
  <si>
    <t xml:space="preserve"> ,1113</t>
  </si>
  <si>
    <t xml:space="preserve"> ,1117</t>
  </si>
  <si>
    <t xml:space="preserve"> ,1121</t>
  </si>
  <si>
    <t xml:space="preserve"> ,1125</t>
  </si>
  <si>
    <t xml:space="preserve"> ,1132</t>
  </si>
  <si>
    <t xml:space="preserve"> ,1133</t>
  </si>
  <si>
    <t xml:space="preserve"> ,1137</t>
  </si>
  <si>
    <t xml:space="preserve"> ,1141</t>
  </si>
  <si>
    <t xml:space="preserve"> ,1005</t>
  </si>
  <si>
    <t>ANGSA 73002 interval and clast inventory Pass 3; note that this pass is not sieved</t>
  </si>
  <si>
    <t xml:space="preserve"> ,2011</t>
  </si>
  <si>
    <t>&gt;10mm</t>
  </si>
  <si>
    <t xml:space="preserve"> ,2015</t>
  </si>
  <si>
    <t xml:space="preserve"> ,2018</t>
  </si>
  <si>
    <t>A (BAC#1)</t>
  </si>
  <si>
    <t xml:space="preserve"> ,2035</t>
  </si>
  <si>
    <t>A (SBAC)</t>
  </si>
  <si>
    <t xml:space="preserve"> ,2039</t>
  </si>
  <si>
    <t>A (BACP3)</t>
  </si>
  <si>
    <t xml:space="preserve"> ,2048</t>
  </si>
  <si>
    <t>A (Bob)</t>
  </si>
  <si>
    <t xml:space="preserve"> ,2050</t>
  </si>
  <si>
    <t xml:space="preserve"> ,2051</t>
  </si>
  <si>
    <t>A (Jim)*</t>
  </si>
  <si>
    <t>*note: Clast A (Jim) ranged from interval 30-31</t>
  </si>
  <si>
    <t>Labelled &gt;10 mm individual clast information including name (73002,xxx), CT scanning (Y, N), size fraction (mm), and  mass (g)</t>
  </si>
  <si>
    <t xml:space="preserve">Total sample mass [g] from pass 3: </t>
  </si>
  <si>
    <t xml:space="preserve">Total sample mass [g] from pass 2: </t>
  </si>
  <si>
    <t>total clasts for XCT</t>
  </si>
  <si>
    <t>total clasts for XCT:</t>
  </si>
  <si>
    <t>The last row (=42 or 43) contains the total weight of each pass</t>
  </si>
  <si>
    <t>For example: Pass 2</t>
  </si>
  <si>
    <t>Each pass has its own sheet labled at the bottom of the tabs</t>
  </si>
  <si>
    <t xml:space="preserve"> ,59B</t>
  </si>
  <si>
    <t>N</t>
  </si>
  <si>
    <t>Total mass core [g]:</t>
  </si>
  <si>
    <t>4-10mm</t>
  </si>
  <si>
    <t xml:space="preserve"> ,14</t>
  </si>
  <si>
    <t xml:space="preserve"> ,18</t>
  </si>
  <si>
    <t xml:space="preserve"> ,17</t>
  </si>
  <si>
    <t xml:space="preserve"> ,16</t>
  </si>
  <si>
    <t xml:space="preserve"> ,15</t>
  </si>
  <si>
    <t xml:space="preserve"> ,22</t>
  </si>
  <si>
    <t xml:space="preserve"> ,21</t>
  </si>
  <si>
    <t xml:space="preserve"> ,20</t>
  </si>
  <si>
    <t xml:space="preserve"> ,19</t>
  </si>
  <si>
    <t xml:space="preserve"> ,26</t>
  </si>
  <si>
    <t xml:space="preserve"> ,25</t>
  </si>
  <si>
    <t xml:space="preserve"> ,24</t>
  </si>
  <si>
    <t xml:space="preserve"> ,30</t>
  </si>
  <si>
    <t xml:space="preserve"> ,29</t>
  </si>
  <si>
    <t xml:space="preserve"> ,28</t>
  </si>
  <si>
    <t xml:space="preserve"> ,34</t>
  </si>
  <si>
    <t xml:space="preserve"> ,33</t>
  </si>
  <si>
    <t xml:space="preserve"> ,32</t>
  </si>
  <si>
    <t xml:space="preserve"> ,31</t>
  </si>
  <si>
    <t xml:space="preserve"> ,38</t>
  </si>
  <si>
    <t xml:space="preserve"> ,37</t>
  </si>
  <si>
    <t xml:space="preserve"> ,36</t>
  </si>
  <si>
    <t xml:space="preserve"> ,35</t>
  </si>
  <si>
    <t xml:space="preserve"> ,42</t>
  </si>
  <si>
    <t xml:space="preserve"> ,41</t>
  </si>
  <si>
    <t xml:space="preserve"> ,40</t>
  </si>
  <si>
    <t xml:space="preserve"> ,39</t>
  </si>
  <si>
    <t xml:space="preserve"> ,45</t>
  </si>
  <si>
    <t xml:space="preserve"> ,44</t>
  </si>
  <si>
    <t xml:space="preserve"> ,43</t>
  </si>
  <si>
    <t xml:space="preserve"> ,48</t>
  </si>
  <si>
    <t xml:space="preserve"> ,47</t>
  </si>
  <si>
    <t xml:space="preserve"> ,46</t>
  </si>
  <si>
    <t xml:space="preserve"> ,52</t>
  </si>
  <si>
    <t xml:space="preserve"> ,51</t>
  </si>
  <si>
    <t xml:space="preserve"> ,50</t>
  </si>
  <si>
    <t xml:space="preserve"> ,49</t>
  </si>
  <si>
    <t xml:space="preserve"> ,56</t>
  </si>
  <si>
    <t xml:space="preserve"> ,55</t>
  </si>
  <si>
    <t xml:space="preserve"> ,54</t>
  </si>
  <si>
    <t xml:space="preserve"> ,53</t>
  </si>
  <si>
    <t xml:space="preserve"> ,60</t>
  </si>
  <si>
    <t xml:space="preserve"> ,59</t>
  </si>
  <si>
    <t xml:space="preserve"> ,58</t>
  </si>
  <si>
    <t xml:space="preserve"> ,57</t>
  </si>
  <si>
    <t xml:space="preserve"> </t>
  </si>
  <si>
    <t xml:space="preserve"> ,63</t>
  </si>
  <si>
    <t xml:space="preserve"> ,62</t>
  </si>
  <si>
    <t xml:space="preserve"> ,61</t>
  </si>
  <si>
    <t xml:space="preserve"> ,67</t>
  </si>
  <si>
    <t xml:space="preserve"> ,66</t>
  </si>
  <si>
    <t xml:space="preserve"> ,65</t>
  </si>
  <si>
    <t xml:space="preserve"> ,64</t>
  </si>
  <si>
    <t xml:space="preserve"> ,71</t>
  </si>
  <si>
    <t xml:space="preserve"> ,70</t>
  </si>
  <si>
    <t xml:space="preserve"> ,69</t>
  </si>
  <si>
    <t xml:space="preserve"> ,68</t>
  </si>
  <si>
    <t xml:space="preserve"> ,75</t>
  </si>
  <si>
    <t xml:space="preserve"> ,74</t>
  </si>
  <si>
    <t xml:space="preserve"> ,73</t>
  </si>
  <si>
    <t xml:space="preserve"> ,72</t>
  </si>
  <si>
    <t xml:space="preserve"> ,79</t>
  </si>
  <si>
    <t xml:space="preserve"> ,78</t>
  </si>
  <si>
    <t xml:space="preserve"> ,77</t>
  </si>
  <si>
    <t xml:space="preserve"> ,76</t>
  </si>
  <si>
    <t xml:space="preserve"> ,82</t>
  </si>
  <si>
    <t xml:space="preserve"> ,81</t>
  </si>
  <si>
    <t xml:space="preserve"> ,80</t>
  </si>
  <si>
    <t xml:space="preserve"> ,86</t>
  </si>
  <si>
    <t xml:space="preserve"> ,85</t>
  </si>
  <si>
    <t xml:space="preserve"> ,84</t>
  </si>
  <si>
    <t xml:space="preserve"> ,83</t>
  </si>
  <si>
    <t xml:space="preserve"> ,90</t>
  </si>
  <si>
    <t xml:space="preserve"> ,89</t>
  </si>
  <si>
    <t xml:space="preserve"> ,88</t>
  </si>
  <si>
    <t xml:space="preserve"> ,87</t>
  </si>
  <si>
    <t xml:space="preserve"> ,94</t>
  </si>
  <si>
    <t xml:space="preserve"> ,93</t>
  </si>
  <si>
    <t xml:space="preserve"> ,92</t>
  </si>
  <si>
    <t xml:space="preserve"> ,91</t>
  </si>
  <si>
    <t xml:space="preserve"> ,98</t>
  </si>
  <si>
    <t xml:space="preserve"> ,97</t>
  </si>
  <si>
    <t xml:space="preserve"> ,96</t>
  </si>
  <si>
    <t xml:space="preserve"> ,95</t>
  </si>
  <si>
    <t xml:space="preserve"> ,102</t>
  </si>
  <si>
    <t xml:space="preserve"> ,101</t>
  </si>
  <si>
    <t xml:space="preserve"> ,100</t>
  </si>
  <si>
    <t xml:space="preserve"> ,99</t>
  </si>
  <si>
    <t xml:space="preserve"> ,106</t>
  </si>
  <si>
    <t xml:space="preserve"> ,105</t>
  </si>
  <si>
    <t xml:space="preserve"> ,104</t>
  </si>
  <si>
    <t xml:space="preserve"> ,103</t>
  </si>
  <si>
    <t xml:space="preserve"> ,108</t>
  </si>
  <si>
    <t xml:space="preserve"> ,107</t>
  </si>
  <si>
    <t xml:space="preserve"> ,114</t>
  </si>
  <si>
    <t xml:space="preserve"> ,113</t>
  </si>
  <si>
    <t xml:space="preserve"> ,112</t>
  </si>
  <si>
    <t xml:space="preserve"> ,111</t>
  </si>
  <si>
    <t xml:space="preserve"> ,117</t>
  </si>
  <si>
    <t xml:space="preserve"> ,116</t>
  </si>
  <si>
    <t xml:space="preserve"> ,115</t>
  </si>
  <si>
    <t xml:space="preserve"> ,121</t>
  </si>
  <si>
    <t xml:space="preserve"> ,120</t>
  </si>
  <si>
    <t xml:space="preserve"> ,119</t>
  </si>
  <si>
    <t xml:space="preserve"> ,118</t>
  </si>
  <si>
    <t xml:space="preserve"> ,125</t>
  </si>
  <si>
    <t xml:space="preserve"> ,124</t>
  </si>
  <si>
    <t xml:space="preserve"> ,123</t>
  </si>
  <si>
    <t xml:space="preserve"> ,122</t>
  </si>
  <si>
    <t xml:space="preserve"> ,129</t>
  </si>
  <si>
    <t xml:space="preserve"> ,128</t>
  </si>
  <si>
    <t xml:space="preserve"> ,127</t>
  </si>
  <si>
    <t xml:space="preserve"> ,126</t>
  </si>
  <si>
    <t xml:space="preserve"> ,133</t>
  </si>
  <si>
    <t xml:space="preserve"> ,132</t>
  </si>
  <si>
    <t xml:space="preserve"> ,131</t>
  </si>
  <si>
    <t xml:space="preserve"> ,130</t>
  </si>
  <si>
    <t xml:space="preserve"> ,136</t>
  </si>
  <si>
    <t xml:space="preserve"> ,135</t>
  </si>
  <si>
    <t xml:space="preserve"> ,134</t>
  </si>
  <si>
    <t xml:space="preserve"> ,141</t>
  </si>
  <si>
    <t xml:space="preserve"> ,140</t>
  </si>
  <si>
    <t xml:space="preserve"> ,139</t>
  </si>
  <si>
    <t xml:space="preserve"> ,138</t>
  </si>
  <si>
    <t xml:space="preserve"> ,137</t>
  </si>
  <si>
    <t xml:space="preserve"> ,145</t>
  </si>
  <si>
    <t xml:space="preserve"> ,144</t>
  </si>
  <si>
    <t xml:space="preserve"> ,143</t>
  </si>
  <si>
    <t xml:space="preserve"> ,142</t>
  </si>
  <si>
    <t xml:space="preserve"> ,150</t>
  </si>
  <si>
    <t xml:space="preserve"> ,149</t>
  </si>
  <si>
    <t xml:space="preserve"> ,148</t>
  </si>
  <si>
    <t xml:space="preserve"> ,147</t>
  </si>
  <si>
    <t xml:space="preserve"> ,146</t>
  </si>
  <si>
    <t xml:space="preserve"> ,153</t>
  </si>
  <si>
    <t xml:space="preserve"> ,152</t>
  </si>
  <si>
    <t xml:space="preserve"> ,151</t>
  </si>
  <si>
    <t>Parent number (73002,xxx)</t>
  </si>
  <si>
    <t xml:space="preserve"> ,1001</t>
  </si>
  <si>
    <t xml:space="preserve"> ,1002</t>
  </si>
  <si>
    <t xml:space="preserve"> ,1003</t>
  </si>
  <si>
    <t xml:space="preserve"> ,1004</t>
  </si>
  <si>
    <t xml:space="preserve"> ,1006</t>
  </si>
  <si>
    <t xml:space="preserve"> ,1007</t>
  </si>
  <si>
    <t xml:space="preserve"> ,1008</t>
  </si>
  <si>
    <t xml:space="preserve"> ,1010</t>
  </si>
  <si>
    <t xml:space="preserve"> ,1011</t>
  </si>
  <si>
    <t xml:space="preserve"> ,1012</t>
  </si>
  <si>
    <t xml:space="preserve"> ,1014</t>
  </si>
  <si>
    <t xml:space="preserve"> ,1015</t>
  </si>
  <si>
    <t xml:space="preserve"> ,1016</t>
  </si>
  <si>
    <t xml:space="preserve"> ,1018</t>
  </si>
  <si>
    <t xml:space="preserve"> ,1019</t>
  </si>
  <si>
    <t xml:space="preserve"> ,1020</t>
  </si>
  <si>
    <t xml:space="preserve"> ,1022</t>
  </si>
  <si>
    <t xml:space="preserve"> ,1023</t>
  </si>
  <si>
    <t xml:space="preserve"> ,1024</t>
  </si>
  <si>
    <t xml:space="preserve"> ,1026</t>
  </si>
  <si>
    <t xml:space="preserve"> ,1027</t>
  </si>
  <si>
    <t xml:space="preserve"> ,1028</t>
  </si>
  <si>
    <t xml:space="preserve"> ,1030</t>
  </si>
  <si>
    <t xml:space="preserve"> ,1031</t>
  </si>
  <si>
    <t xml:space="preserve"> ,1032</t>
  </si>
  <si>
    <t xml:space="preserve"> ,1034</t>
  </si>
  <si>
    <t xml:space="preserve"> ,1035</t>
  </si>
  <si>
    <t xml:space="preserve"> ,1036</t>
  </si>
  <si>
    <t xml:space="preserve"> ,1038</t>
  </si>
  <si>
    <t xml:space="preserve"> ,1039</t>
  </si>
  <si>
    <t xml:space="preserve"> ,1040</t>
  </si>
  <si>
    <t xml:space="preserve"> ,1042</t>
  </si>
  <si>
    <t xml:space="preserve"> ,1043</t>
  </si>
  <si>
    <t xml:space="preserve"> ,1044</t>
  </si>
  <si>
    <t xml:space="preserve"> ,1046</t>
  </si>
  <si>
    <t xml:space="preserve"> ,1047</t>
  </si>
  <si>
    <t xml:space="preserve"> ,1048</t>
  </si>
  <si>
    <t xml:space="preserve"> ,1050</t>
  </si>
  <si>
    <t xml:space="preserve"> ,1051</t>
  </si>
  <si>
    <t xml:space="preserve"> ,1052</t>
  </si>
  <si>
    <t xml:space="preserve"> ,1053</t>
  </si>
  <si>
    <t xml:space="preserve"> ,1054</t>
  </si>
  <si>
    <t xml:space="preserve"> ,1055</t>
  </si>
  <si>
    <t xml:space="preserve"> ,1056</t>
  </si>
  <si>
    <t xml:space="preserve"> ,1057</t>
  </si>
  <si>
    <t xml:space="preserve"> ,1058</t>
  </si>
  <si>
    <t xml:space="preserve"> ,1061</t>
  </si>
  <si>
    <t xml:space="preserve"> ,1062</t>
  </si>
  <si>
    <t xml:space="preserve"> ,1063</t>
  </si>
  <si>
    <t xml:space="preserve"> ,1065</t>
  </si>
  <si>
    <t xml:space="preserve"> ,1066</t>
  </si>
  <si>
    <t xml:space="preserve"> ,1067</t>
  </si>
  <si>
    <t xml:space="preserve"> ,1069</t>
  </si>
  <si>
    <t xml:space="preserve"> ,1070</t>
  </si>
  <si>
    <t xml:space="preserve"> ,1071</t>
  </si>
  <si>
    <t xml:space="preserve"> ,1074</t>
  </si>
  <si>
    <t xml:space="preserve"> ,1075</t>
  </si>
  <si>
    <t xml:space="preserve"> ,1076</t>
  </si>
  <si>
    <t xml:space="preserve"> ,1077</t>
  </si>
  <si>
    <t xml:space="preserve"> ,1078</t>
  </si>
  <si>
    <t xml:space="preserve"> ,1079</t>
  </si>
  <si>
    <t xml:space="preserve"> ,1082</t>
  </si>
  <si>
    <t xml:space="preserve"> ,1083</t>
  </si>
  <si>
    <t xml:space="preserve"> ,1084</t>
  </si>
  <si>
    <t xml:space="preserve"> ,1085</t>
  </si>
  <si>
    <t xml:space="preserve"> ,1086</t>
  </si>
  <si>
    <t xml:space="preserve"> ,1087</t>
  </si>
  <si>
    <t xml:space="preserve"> ,1089</t>
  </si>
  <si>
    <t xml:space="preserve"> ,1090</t>
  </si>
  <si>
    <t xml:space="preserve"> ,1091</t>
  </si>
  <si>
    <t xml:space="preserve"> ,1092</t>
  </si>
  <si>
    <t xml:space="preserve"> ,1093</t>
  </si>
  <si>
    <t xml:space="preserve"> ,1094</t>
  </si>
  <si>
    <t xml:space="preserve"> ,1096</t>
  </si>
  <si>
    <t xml:space="preserve"> ,1097</t>
  </si>
  <si>
    <t xml:space="preserve"> ,1098</t>
  </si>
  <si>
    <t xml:space="preserve"> ,1099</t>
  </si>
  <si>
    <t xml:space="preserve"> ,1100</t>
  </si>
  <si>
    <t xml:space="preserve"> ,1101</t>
  </si>
  <si>
    <t xml:space="preserve"> ,1103</t>
  </si>
  <si>
    <t xml:space="preserve"> ,1104</t>
  </si>
  <si>
    <t xml:space="preserve"> ,1105</t>
  </si>
  <si>
    <t xml:space="preserve"> ,1106</t>
  </si>
  <si>
    <t xml:space="preserve"> ,1107</t>
  </si>
  <si>
    <t xml:space="preserve"> ,1108</t>
  </si>
  <si>
    <t xml:space="preserve"> ,1110</t>
  </si>
  <si>
    <t xml:space="preserve"> ,1111</t>
  </si>
  <si>
    <t xml:space="preserve"> ,1114</t>
  </si>
  <si>
    <t xml:space="preserve"> ,1112</t>
  </si>
  <si>
    <t xml:space="preserve"> ,1115</t>
  </si>
  <si>
    <t xml:space="preserve"> ,1116</t>
  </si>
  <si>
    <t xml:space="preserve"> ,1118</t>
  </si>
  <si>
    <t xml:space="preserve"> ,1119</t>
  </si>
  <si>
    <t xml:space="preserve"> ,1120</t>
  </si>
  <si>
    <t xml:space="preserve"> ,1122</t>
  </si>
  <si>
    <t xml:space="preserve"> ,1123</t>
  </si>
  <si>
    <t xml:space="preserve"> ,1124</t>
  </si>
  <si>
    <t xml:space="preserve"> ,1126</t>
  </si>
  <si>
    <t xml:space="preserve"> ,1127</t>
  </si>
  <si>
    <t xml:space="preserve"> ,1128</t>
  </si>
  <si>
    <t xml:space="preserve"> ,1129</t>
  </si>
  <si>
    <t xml:space="preserve"> ,1130</t>
  </si>
  <si>
    <t xml:space="preserve"> ,1131</t>
  </si>
  <si>
    <t xml:space="preserve"> ,1134</t>
  </si>
  <si>
    <t xml:space="preserve"> ,1135</t>
  </si>
  <si>
    <t xml:space="preserve"> ,1136</t>
  </si>
  <si>
    <t xml:space="preserve"> ,1138</t>
  </si>
  <si>
    <t xml:space="preserve"> ,1139</t>
  </si>
  <si>
    <t xml:space="preserve"> ,1140</t>
  </si>
  <si>
    <t xml:space="preserve"> ,1142</t>
  </si>
  <si>
    <t xml:space="preserve"> ,1143</t>
  </si>
  <si>
    <t>Parent (73002,xxxx)</t>
  </si>
  <si>
    <t>&lt;10 mm</t>
  </si>
  <si>
    <t xml:space="preserve"> ,2005</t>
  </si>
  <si>
    <t xml:space="preserve"> ,2006</t>
  </si>
  <si>
    <t xml:space="preserve"> ,2007</t>
  </si>
  <si>
    <t xml:space="preserve"> ,2008</t>
  </si>
  <si>
    <t xml:space="preserve"> ,2010</t>
  </si>
  <si>
    <t xml:space="preserve"> ,2012</t>
  </si>
  <si>
    <t xml:space="preserve"> ,2013</t>
  </si>
  <si>
    <t xml:space="preserve"> ,2014</t>
  </si>
  <si>
    <t xml:space="preserve"> ,2016</t>
  </si>
  <si>
    <t xml:space="preserve"> ,2017</t>
  </si>
  <si>
    <t xml:space="preserve"> ,2019</t>
  </si>
  <si>
    <t xml:space="preserve"> ,2020</t>
  </si>
  <si>
    <t xml:space="preserve"> ,2021</t>
  </si>
  <si>
    <t xml:space="preserve"> ,2022</t>
  </si>
  <si>
    <t xml:space="preserve"> ,2023</t>
  </si>
  <si>
    <t xml:space="preserve"> ,2024</t>
  </si>
  <si>
    <t xml:space="preserve"> ,2025</t>
  </si>
  <si>
    <t xml:space="preserve"> ,2026</t>
  </si>
  <si>
    <t xml:space="preserve"> ,2028</t>
  </si>
  <si>
    <t xml:space="preserve"> ,2029</t>
  </si>
  <si>
    <t xml:space="preserve"> ,2030</t>
  </si>
  <si>
    <t xml:space="preserve"> ,2031</t>
  </si>
  <si>
    <t xml:space="preserve"> ,2032</t>
  </si>
  <si>
    <t xml:space="preserve"> ,2033</t>
  </si>
  <si>
    <t xml:space="preserve"> ,2034</t>
  </si>
  <si>
    <t xml:space="preserve"> ,2036</t>
  </si>
  <si>
    <t xml:space="preserve"> ,2037</t>
  </si>
  <si>
    <t xml:space="preserve"> ,2038</t>
  </si>
  <si>
    <t xml:space="preserve"> ,2040</t>
  </si>
  <si>
    <t xml:space="preserve"> ,2041</t>
  </si>
  <si>
    <t xml:space="preserve"> ,2042</t>
  </si>
  <si>
    <t xml:space="preserve"> ,2043</t>
  </si>
  <si>
    <t xml:space="preserve"> ,2044</t>
  </si>
  <si>
    <t xml:space="preserve"> ,2045</t>
  </si>
  <si>
    <t xml:space="preserve"> ,2046</t>
  </si>
  <si>
    <t xml:space="preserve"> ,2047</t>
  </si>
  <si>
    <t xml:space="preserve"> ,2049</t>
  </si>
  <si>
    <t xml:space="preserve"> - </t>
  </si>
  <si>
    <t xml:space="preserve">  - </t>
  </si>
  <si>
    <t>Columns AC - AH contain information about Clast A in each interval</t>
  </si>
  <si>
    <t>Columns AI - AN contain information about Clast B in each interval</t>
  </si>
  <si>
    <t>Columns AO - AT contain information about Clast C in each interval</t>
  </si>
  <si>
    <t>Enjoy :-) Cheers Juliane</t>
  </si>
  <si>
    <t xml:space="preserve">Columns W to AB contain the parent numbers (73002,xxxx) for each size fraction per interval, so you can trace your samples back to which interval it came from </t>
  </si>
  <si>
    <t>Days total: 14</t>
  </si>
  <si>
    <t>Days total: 25</t>
  </si>
  <si>
    <t>Days total: 5</t>
  </si>
  <si>
    <t>G</t>
  </si>
  <si>
    <t xml:space="preserve"> ,23E</t>
  </si>
  <si>
    <t>F</t>
  </si>
  <si>
    <t>UN</t>
  </si>
  <si>
    <t>,47B</t>
  </si>
  <si>
    <t xml:space="preserve"> ,55E</t>
  </si>
  <si>
    <t xml:space="preserve"> ,55F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</si>
</sst>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EF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0" fillId="0" borderId="8" xfId="0" applyNumberFormat="1" applyBorder="1" applyAlignment="1">
      <alignment horizontal="left" vertical="top" wrapText="1"/>
    </xf>
    <xf numFmtId="164" fontId="0" fillId="0" borderId="9" xfId="0" applyNumberFormat="1" applyBorder="1" applyAlignment="1">
      <alignment horizontal="left" vertical="top" wrapText="1"/>
    </xf>
    <xf numFmtId="164" fontId="0" fillId="0" borderId="9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left" vertical="top" wrapText="1"/>
    </xf>
    <xf numFmtId="14" fontId="0" fillId="0" borderId="14" xfId="0" applyNumberForma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2" borderId="0" xfId="0" applyFill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4" fillId="0" borderId="0" xfId="0" applyNumberFormat="1" applyFont="1" applyAlignment="1">
      <alignment horizontal="left"/>
    </xf>
    <xf numFmtId="0" fontId="0" fillId="0" borderId="14" xfId="0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 vertical="top"/>
    </xf>
    <xf numFmtId="14" fontId="0" fillId="0" borderId="14" xfId="0" applyNumberForma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64" fontId="0" fillId="2" borderId="15" xfId="0" applyNumberForma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1" fillId="0" borderId="0" xfId="0" applyFont="1"/>
    <xf numFmtId="165" fontId="1" fillId="0" borderId="0" xfId="0" applyNumberFormat="1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top"/>
    </xf>
    <xf numFmtId="14" fontId="0" fillId="0" borderId="14" xfId="0" applyNumberFormat="1" applyBorder="1"/>
    <xf numFmtId="164" fontId="0" fillId="0" borderId="14" xfId="0" applyNumberFormat="1" applyBorder="1" applyAlignment="1">
      <alignment horizontal="left"/>
    </xf>
    <xf numFmtId="164" fontId="0" fillId="0" borderId="16" xfId="0" applyNumberFormat="1" applyBorder="1" applyAlignment="1">
      <alignment horizontal="center" vertical="top"/>
    </xf>
    <xf numFmtId="14" fontId="5" fillId="0" borderId="1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165" fontId="0" fillId="0" borderId="0" xfId="0" applyNumberFormat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7" xfId="0" applyNumberFormat="1" applyBorder="1"/>
    <xf numFmtId="0" fontId="0" fillId="0" borderId="18" xfId="0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8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9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14" fontId="0" fillId="0" borderId="0" xfId="0" applyNumberFormat="1"/>
    <xf numFmtId="0" fontId="0" fillId="3" borderId="0" xfId="0" applyFill="1"/>
    <xf numFmtId="0" fontId="2" fillId="4" borderId="0" xfId="0" applyFont="1" applyFill="1" applyAlignment="1">
      <alignment horizontal="left" vertical="top" wrapText="1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49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left"/>
    </xf>
    <xf numFmtId="0" fontId="9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18" xfId="0" applyFont="1" applyBorder="1" applyAlignment="1">
      <alignment horizontal="center" vertical="top" wrapText="1"/>
    </xf>
    <xf numFmtId="14" fontId="11" fillId="4" borderId="0" xfId="0" applyNumberFormat="1" applyFont="1" applyFill="1"/>
    <xf numFmtId="0" fontId="0" fillId="4" borderId="0" xfId="0" applyFill="1" applyAlignment="1">
      <alignment horizontal="center" vertical="top" wrapText="1"/>
    </xf>
    <xf numFmtId="0" fontId="11" fillId="4" borderId="0" xfId="0" applyFont="1" applyFill="1" applyAlignment="1">
      <alignment horizontal="left"/>
    </xf>
    <xf numFmtId="164" fontId="5" fillId="0" borderId="16" xfId="0" applyNumberFormat="1" applyFon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4" fillId="0" borderId="21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0" fillId="0" borderId="24" xfId="0" applyBorder="1" applyAlignment="1">
      <alignment horizontal="left" vertical="top" wrapText="1"/>
    </xf>
    <xf numFmtId="165" fontId="5" fillId="0" borderId="14" xfId="0" applyNumberFormat="1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4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5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4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center" vertical="top"/>
    </xf>
    <xf numFmtId="164" fontId="0" fillId="0" borderId="0" xfId="0" applyNumberFormat="1" applyFill="1" applyAlignment="1">
      <alignment horizontal="center"/>
    </xf>
    <xf numFmtId="0" fontId="0" fillId="0" borderId="16" xfId="0" applyBorder="1" applyAlignment="1">
      <alignment horizontal="left"/>
    </xf>
    <xf numFmtId="0" fontId="5" fillId="0" borderId="16" xfId="0" applyFon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5" fillId="0" borderId="16" xfId="0" applyNumberFormat="1" applyFont="1" applyBorder="1" applyAlignment="1">
      <alignment horizontal="left"/>
    </xf>
    <xf numFmtId="164" fontId="0" fillId="4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14" xfId="0" applyNumberForma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7" xfId="0" applyNumberForma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11" fillId="4" borderId="0" xfId="0" applyNumberFormat="1" applyFont="1" applyFill="1" applyAlignment="1">
      <alignment vertical="top"/>
    </xf>
    <xf numFmtId="0" fontId="11" fillId="5" borderId="0" xfId="0" applyFont="1" applyFill="1"/>
    <xf numFmtId="0" fontId="11" fillId="5" borderId="0" xfId="0" applyFont="1" applyFill="1" applyAlignment="1">
      <alignment horizontal="left"/>
    </xf>
    <xf numFmtId="0" fontId="0" fillId="6" borderId="0" xfId="0" applyFill="1"/>
    <xf numFmtId="0" fontId="17" fillId="4" borderId="0" xfId="0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13" sqref="K13"/>
    </sheetView>
  </sheetViews>
  <sheetFormatPr defaultRowHeight="15" x14ac:dyDescent="0.25"/>
  <sheetData>
    <row r="1" spans="1:1" ht="21" x14ac:dyDescent="0.35">
      <c r="A1" s="169" t="s">
        <v>0</v>
      </c>
    </row>
    <row r="2" spans="1:1" ht="8.4499999999999993" customHeight="1" x14ac:dyDescent="0.25"/>
    <row r="3" spans="1:1" ht="18.75" x14ac:dyDescent="0.3">
      <c r="A3" s="1" t="s">
        <v>1</v>
      </c>
    </row>
    <row r="4" spans="1:1" ht="9" customHeight="1" x14ac:dyDescent="0.3">
      <c r="A4" s="168"/>
    </row>
    <row r="5" spans="1:1" ht="18.75" x14ac:dyDescent="0.3">
      <c r="A5" s="168" t="s">
        <v>2</v>
      </c>
    </row>
    <row r="6" spans="1:1" ht="18.75" x14ac:dyDescent="0.3">
      <c r="A6" s="168" t="s">
        <v>220</v>
      </c>
    </row>
    <row r="7" spans="1:1" ht="5.45" customHeight="1" x14ac:dyDescent="0.3">
      <c r="A7" s="168"/>
    </row>
    <row r="8" spans="1:1" ht="18.75" x14ac:dyDescent="0.3">
      <c r="A8" s="1" t="s">
        <v>3</v>
      </c>
    </row>
    <row r="9" spans="1:1" ht="18.75" x14ac:dyDescent="0.3">
      <c r="A9" s="168" t="s">
        <v>4</v>
      </c>
    </row>
    <row r="10" spans="1:1" ht="18.75" x14ac:dyDescent="0.3">
      <c r="A10" s="168" t="s">
        <v>218</v>
      </c>
    </row>
    <row r="11" spans="1:1" ht="8.4499999999999993" customHeight="1" x14ac:dyDescent="0.3">
      <c r="A11" s="168"/>
    </row>
    <row r="12" spans="1:1" ht="18.75" x14ac:dyDescent="0.3">
      <c r="A12" s="1" t="s">
        <v>5</v>
      </c>
    </row>
    <row r="13" spans="1:1" ht="18.75" x14ac:dyDescent="0.3">
      <c r="A13" s="168" t="s">
        <v>6</v>
      </c>
    </row>
    <row r="14" spans="1:1" ht="18.75" x14ac:dyDescent="0.3">
      <c r="A14" s="168" t="s">
        <v>7</v>
      </c>
    </row>
    <row r="15" spans="1:1" ht="18.75" x14ac:dyDescent="0.3">
      <c r="A15" s="168" t="s">
        <v>8</v>
      </c>
    </row>
    <row r="16" spans="1:1" ht="18.75" x14ac:dyDescent="0.3">
      <c r="A16" s="168" t="s">
        <v>9</v>
      </c>
    </row>
    <row r="17" spans="1:1" ht="18.75" x14ac:dyDescent="0.3">
      <c r="A17" s="168" t="s">
        <v>519</v>
      </c>
    </row>
    <row r="18" spans="1:1" ht="7.15" customHeight="1" x14ac:dyDescent="0.3">
      <c r="A18" s="168"/>
    </row>
    <row r="19" spans="1:1" ht="18.75" x14ac:dyDescent="0.3">
      <c r="A19" s="1" t="s">
        <v>10</v>
      </c>
    </row>
    <row r="20" spans="1:1" ht="18.75" x14ac:dyDescent="0.3">
      <c r="A20" s="168" t="s">
        <v>219</v>
      </c>
    </row>
    <row r="21" spans="1:1" ht="18.75" x14ac:dyDescent="0.3">
      <c r="A21" s="168" t="s">
        <v>515</v>
      </c>
    </row>
    <row r="22" spans="1:1" ht="18.75" x14ac:dyDescent="0.3">
      <c r="A22" s="168" t="s">
        <v>516</v>
      </c>
    </row>
    <row r="23" spans="1:1" ht="18.75" x14ac:dyDescent="0.3">
      <c r="A23" s="168" t="s">
        <v>517</v>
      </c>
    </row>
    <row r="24" spans="1:1" ht="18.75" x14ac:dyDescent="0.3">
      <c r="A24" s="168" t="s">
        <v>11</v>
      </c>
    </row>
    <row r="26" spans="1:1" ht="23.25" x14ac:dyDescent="0.35">
      <c r="A26" s="170" t="s">
        <v>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1"/>
  <sheetViews>
    <sheetView tabSelected="1" workbookViewId="0">
      <pane xSplit="5" ySplit="4" topLeftCell="AE5" activePane="bottomRight" state="frozen"/>
      <selection pane="topRight" activeCell="F1" sqref="F1"/>
      <selection pane="bottomLeft" activeCell="A5" sqref="A5"/>
      <selection pane="bottomRight" activeCell="AS7" sqref="AS7"/>
    </sheetView>
  </sheetViews>
  <sheetFormatPr defaultRowHeight="15" x14ac:dyDescent="0.25"/>
  <cols>
    <col min="1" max="1" width="3.5703125" customWidth="1"/>
    <col min="2" max="2" width="12.42578125" style="3" customWidth="1"/>
    <col min="4" max="4" width="8" customWidth="1"/>
    <col min="5" max="5" width="12.140625" customWidth="1"/>
    <col min="6" max="6" width="11.140625" customWidth="1"/>
    <col min="7" max="11" width="7.42578125" customWidth="1"/>
    <col min="12" max="16" width="8.7109375" customWidth="1"/>
    <col min="17" max="21" width="7.42578125" customWidth="1"/>
    <col min="22" max="22" width="3.5703125" customWidth="1"/>
    <col min="23" max="23" width="7.7109375" style="3" customWidth="1"/>
    <col min="24" max="24" width="9.42578125" style="3" customWidth="1"/>
    <col min="25" max="27" width="7.7109375" style="3" customWidth="1"/>
    <col min="28" max="28" width="3.42578125" customWidth="1"/>
    <col min="30" max="30" width="11.7109375" customWidth="1"/>
    <col min="32" max="32" width="11.42578125" customWidth="1"/>
    <col min="36" max="36" width="12" customWidth="1"/>
    <col min="38" max="38" width="10.85546875" customWidth="1"/>
    <col min="42" max="42" width="11.5703125" customWidth="1"/>
    <col min="44" max="44" width="10.5703125" customWidth="1"/>
    <col min="48" max="48" width="11.42578125" customWidth="1"/>
    <col min="50" max="50" width="10.42578125" customWidth="1"/>
    <col min="54" max="54" width="10.85546875" customWidth="1"/>
    <col min="56" max="56" width="10.5703125" customWidth="1"/>
  </cols>
  <sheetData>
    <row r="1" spans="1:59" ht="18.75" x14ac:dyDescent="0.3">
      <c r="A1" s="1" t="s">
        <v>12</v>
      </c>
      <c r="B1" s="1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thickBot="1" x14ac:dyDescent="0.3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AB2" s="3"/>
      <c r="AC2" s="3"/>
      <c r="AD2" s="3"/>
      <c r="AE2" s="3"/>
      <c r="AF2" s="3"/>
      <c r="AG2" s="3"/>
      <c r="AH2" s="4"/>
      <c r="AI2" s="3"/>
      <c r="AJ2" s="3"/>
      <c r="AK2" s="3"/>
      <c r="AL2" s="3"/>
      <c r="AM2" s="5"/>
      <c r="AN2" s="4"/>
      <c r="AO2" s="3"/>
      <c r="AP2" s="3"/>
      <c r="AQ2" s="3"/>
      <c r="AR2" s="3"/>
      <c r="AS2" s="5"/>
      <c r="AT2" s="6"/>
      <c r="AU2" s="3"/>
      <c r="AV2" s="3"/>
      <c r="AW2" s="3"/>
      <c r="AX2" s="3"/>
      <c r="AY2" s="5"/>
      <c r="AZ2" s="4"/>
      <c r="BA2" s="3"/>
      <c r="BB2" s="3"/>
      <c r="BC2" s="3"/>
      <c r="BD2" s="3"/>
      <c r="BE2" s="3"/>
      <c r="BF2" s="4"/>
      <c r="BG2" s="5"/>
    </row>
    <row r="3" spans="1:59" s="2" customFormat="1" ht="15.75" thickBot="1" x14ac:dyDescent="0.3">
      <c r="A3" s="120"/>
      <c r="B3" s="178" t="s">
        <v>13</v>
      </c>
      <c r="C3" s="179"/>
      <c r="D3" s="179"/>
      <c r="E3" s="179"/>
      <c r="F3" s="180"/>
      <c r="G3" s="178" t="s">
        <v>14</v>
      </c>
      <c r="H3" s="179"/>
      <c r="I3" s="179"/>
      <c r="J3" s="179"/>
      <c r="K3" s="180"/>
      <c r="L3" s="178" t="s">
        <v>15</v>
      </c>
      <c r="M3" s="179"/>
      <c r="N3" s="179"/>
      <c r="O3" s="179"/>
      <c r="P3" s="180"/>
      <c r="Q3" s="178" t="s">
        <v>16</v>
      </c>
      <c r="R3" s="179"/>
      <c r="S3" s="179"/>
      <c r="T3" s="179"/>
      <c r="U3" s="180"/>
      <c r="V3" s="142"/>
      <c r="W3" s="178" t="s">
        <v>362</v>
      </c>
      <c r="X3" s="179"/>
      <c r="Y3" s="179"/>
      <c r="Z3" s="179"/>
      <c r="AA3" s="180"/>
      <c r="AB3" s="120"/>
      <c r="AC3" s="178" t="s">
        <v>17</v>
      </c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80"/>
      <c r="BG3" s="120"/>
    </row>
    <row r="4" spans="1:59" ht="60.75" thickBot="1" x14ac:dyDescent="0.3">
      <c r="B4" s="8" t="s">
        <v>18</v>
      </c>
      <c r="C4" s="9" t="s">
        <v>19</v>
      </c>
      <c r="D4" s="9" t="s">
        <v>20</v>
      </c>
      <c r="E4" s="9" t="s">
        <v>21</v>
      </c>
      <c r="F4" s="10" t="s">
        <v>22</v>
      </c>
      <c r="G4" s="8" t="s">
        <v>23</v>
      </c>
      <c r="H4" s="9" t="s">
        <v>24</v>
      </c>
      <c r="I4" s="9" t="s">
        <v>25</v>
      </c>
      <c r="J4" s="11" t="s">
        <v>26</v>
      </c>
      <c r="K4" s="12" t="s">
        <v>27</v>
      </c>
      <c r="L4" s="8" t="s">
        <v>23</v>
      </c>
      <c r="M4" s="9" t="s">
        <v>24</v>
      </c>
      <c r="N4" s="9" t="s">
        <v>25</v>
      </c>
      <c r="O4" s="9" t="s">
        <v>26</v>
      </c>
      <c r="P4" s="11" t="s">
        <v>28</v>
      </c>
      <c r="Q4" s="8" t="s">
        <v>23</v>
      </c>
      <c r="R4" s="9" t="s">
        <v>24</v>
      </c>
      <c r="S4" s="9" t="s">
        <v>25</v>
      </c>
      <c r="T4" s="9" t="s">
        <v>26</v>
      </c>
      <c r="U4" s="11" t="s">
        <v>28</v>
      </c>
      <c r="V4" s="125"/>
      <c r="W4" s="14" t="s">
        <v>23</v>
      </c>
      <c r="X4" s="9" t="s">
        <v>224</v>
      </c>
      <c r="Y4" s="127" t="s">
        <v>25</v>
      </c>
      <c r="Z4" s="9" t="s">
        <v>26</v>
      </c>
      <c r="AA4" s="11" t="s">
        <v>28</v>
      </c>
      <c r="AB4" s="13"/>
      <c r="AC4" s="14" t="s">
        <v>29</v>
      </c>
      <c r="AD4" s="15" t="s">
        <v>30</v>
      </c>
      <c r="AE4" s="15" t="s">
        <v>31</v>
      </c>
      <c r="AF4" s="16" t="s">
        <v>32</v>
      </c>
      <c r="AG4" s="15" t="s">
        <v>33</v>
      </c>
      <c r="AH4" s="17" t="s">
        <v>34</v>
      </c>
      <c r="AI4" s="14" t="s">
        <v>29</v>
      </c>
      <c r="AJ4" s="15" t="s">
        <v>30</v>
      </c>
      <c r="AK4" s="15" t="s">
        <v>31</v>
      </c>
      <c r="AL4" s="16" t="s">
        <v>32</v>
      </c>
      <c r="AM4" s="15" t="s">
        <v>33</v>
      </c>
      <c r="AN4" s="18" t="s">
        <v>34</v>
      </c>
      <c r="AO4" s="14" t="s">
        <v>29</v>
      </c>
      <c r="AP4" s="15" t="s">
        <v>30</v>
      </c>
      <c r="AQ4" s="15" t="s">
        <v>31</v>
      </c>
      <c r="AR4" s="16" t="s">
        <v>32</v>
      </c>
      <c r="AS4" s="15" t="s">
        <v>33</v>
      </c>
      <c r="AT4" s="17" t="s">
        <v>34</v>
      </c>
      <c r="AU4" s="14" t="s">
        <v>29</v>
      </c>
      <c r="AV4" s="15" t="s">
        <v>30</v>
      </c>
      <c r="AW4" s="15" t="s">
        <v>31</v>
      </c>
      <c r="AX4" s="16" t="s">
        <v>32</v>
      </c>
      <c r="AY4" s="15" t="s">
        <v>33</v>
      </c>
      <c r="AZ4" s="18" t="s">
        <v>34</v>
      </c>
      <c r="BA4" s="14" t="s">
        <v>29</v>
      </c>
      <c r="BB4" s="15" t="s">
        <v>30</v>
      </c>
      <c r="BC4" s="15" t="s">
        <v>31</v>
      </c>
      <c r="BD4" s="16" t="s">
        <v>32</v>
      </c>
      <c r="BE4" s="15" t="s">
        <v>33</v>
      </c>
      <c r="BF4" s="18" t="s">
        <v>34</v>
      </c>
      <c r="BG4" s="19"/>
    </row>
    <row r="5" spans="1:59" x14ac:dyDescent="0.25">
      <c r="A5" s="3"/>
      <c r="B5" s="20">
        <v>43802</v>
      </c>
      <c r="C5" s="7">
        <v>1</v>
      </c>
      <c r="D5" s="7">
        <v>1</v>
      </c>
      <c r="E5" s="21" t="s">
        <v>35</v>
      </c>
      <c r="F5" s="22">
        <f>SUM(L5:P5)</f>
        <v>1.2050000000000001</v>
      </c>
      <c r="G5" s="23" t="s">
        <v>513</v>
      </c>
      <c r="H5" s="7">
        <v>2</v>
      </c>
      <c r="I5" s="7">
        <v>2</v>
      </c>
      <c r="J5" s="24">
        <v>10</v>
      </c>
      <c r="K5" s="25">
        <f>SUM(G5:J5)</f>
        <v>14</v>
      </c>
      <c r="L5" s="164">
        <v>0</v>
      </c>
      <c r="M5" s="6">
        <v>0.10100000000000001</v>
      </c>
      <c r="N5" s="6">
        <v>0.05</v>
      </c>
      <c r="O5" s="6">
        <v>3.2000000000000001E-2</v>
      </c>
      <c r="P5" s="27">
        <v>1.022</v>
      </c>
      <c r="Q5" s="28">
        <f t="shared" ref="Q5:U36" si="0">L5/$F5*100</f>
        <v>0</v>
      </c>
      <c r="R5" s="29">
        <f t="shared" si="0"/>
        <v>8.3817427385892103</v>
      </c>
      <c r="S5" s="29">
        <f t="shared" si="0"/>
        <v>4.1493775933609953</v>
      </c>
      <c r="T5" s="29">
        <f t="shared" si="0"/>
        <v>2.6556016597510372</v>
      </c>
      <c r="U5" s="30">
        <f t="shared" si="0"/>
        <v>84.813278008298752</v>
      </c>
      <c r="V5" s="126"/>
      <c r="W5" s="28"/>
      <c r="X5" s="6" t="s">
        <v>229</v>
      </c>
      <c r="Y5" s="6" t="s">
        <v>228</v>
      </c>
      <c r="Z5" s="6" t="s">
        <v>227</v>
      </c>
      <c r="AA5" s="27" t="s">
        <v>225</v>
      </c>
      <c r="AB5" s="31"/>
      <c r="AC5" s="32" t="s">
        <v>36</v>
      </c>
      <c r="AD5" s="3" t="s">
        <v>37</v>
      </c>
      <c r="AE5" s="33" t="s">
        <v>38</v>
      </c>
      <c r="AF5" s="6" t="s">
        <v>39</v>
      </c>
      <c r="AG5" s="3" t="s">
        <v>40</v>
      </c>
      <c r="AH5" s="34" t="s">
        <v>41</v>
      </c>
      <c r="AI5" s="35" t="s">
        <v>42</v>
      </c>
      <c r="AJ5" s="3" t="s">
        <v>43</v>
      </c>
      <c r="AK5" s="33" t="s">
        <v>38</v>
      </c>
      <c r="AL5" s="6" t="s">
        <v>44</v>
      </c>
      <c r="AM5" s="3" t="s">
        <v>40</v>
      </c>
      <c r="AN5" s="34" t="s">
        <v>222</v>
      </c>
      <c r="AO5" s="32"/>
      <c r="AP5" s="3"/>
      <c r="AQ5" s="7"/>
      <c r="AR5" s="6"/>
      <c r="AS5" s="3"/>
      <c r="AT5" s="7"/>
      <c r="AU5" s="32"/>
      <c r="AV5" s="3"/>
      <c r="AW5" s="7"/>
      <c r="AX5" s="6"/>
      <c r="AY5" s="3"/>
      <c r="AZ5" s="34"/>
      <c r="BA5" s="32"/>
      <c r="BB5" s="3"/>
      <c r="BC5" s="3"/>
      <c r="BD5" s="5"/>
      <c r="BE5" s="36"/>
      <c r="BF5" s="37"/>
      <c r="BG5" s="5"/>
    </row>
    <row r="6" spans="1:59" x14ac:dyDescent="0.25">
      <c r="A6" s="3"/>
      <c r="B6" s="38">
        <v>43803</v>
      </c>
      <c r="C6" s="39">
        <v>1</v>
      </c>
      <c r="D6" s="39">
        <v>2</v>
      </c>
      <c r="E6" s="39" t="s">
        <v>45</v>
      </c>
      <c r="F6" s="40">
        <f t="shared" ref="F6:F40" si="1">SUM(L6:P6)</f>
        <v>1.74</v>
      </c>
      <c r="G6" s="23" t="s">
        <v>514</v>
      </c>
      <c r="H6" s="7">
        <v>2</v>
      </c>
      <c r="I6" s="7">
        <v>4</v>
      </c>
      <c r="J6" s="24">
        <v>12</v>
      </c>
      <c r="K6" s="25">
        <f t="shared" ref="K6:K40" si="2">SUM(G6:J6)</f>
        <v>18</v>
      </c>
      <c r="L6" s="164">
        <v>0</v>
      </c>
      <c r="M6" s="6">
        <v>0.105</v>
      </c>
      <c r="N6" s="6">
        <v>3.2000000000000001E-2</v>
      </c>
      <c r="O6" s="6">
        <v>2.8000000000000001E-2</v>
      </c>
      <c r="P6" s="27">
        <v>1.575</v>
      </c>
      <c r="Q6" s="28">
        <f t="shared" si="0"/>
        <v>0</v>
      </c>
      <c r="R6" s="29">
        <f t="shared" si="0"/>
        <v>6.0344827586206895</v>
      </c>
      <c r="S6" s="29">
        <f t="shared" si="0"/>
        <v>1.8390804597701149</v>
      </c>
      <c r="T6" s="29">
        <f t="shared" si="0"/>
        <v>1.6091954022988506</v>
      </c>
      <c r="U6" s="30">
        <f t="shared" si="0"/>
        <v>90.517241379310349</v>
      </c>
      <c r="V6" s="126"/>
      <c r="W6" s="28"/>
      <c r="X6" s="6" t="s">
        <v>233</v>
      </c>
      <c r="Y6" s="6" t="s">
        <v>232</v>
      </c>
      <c r="Z6" s="6" t="s">
        <v>231</v>
      </c>
      <c r="AA6" s="27" t="s">
        <v>226</v>
      </c>
      <c r="AB6" s="31"/>
      <c r="AC6" s="32" t="s">
        <v>46</v>
      </c>
      <c r="AD6" s="3" t="s">
        <v>47</v>
      </c>
      <c r="AE6" s="33" t="s">
        <v>38</v>
      </c>
      <c r="AF6" s="6">
        <v>4.8000000000000001E-2</v>
      </c>
      <c r="AG6" s="3" t="s">
        <v>40</v>
      </c>
      <c r="AH6" s="34" t="s">
        <v>41</v>
      </c>
      <c r="AI6" s="32" t="s">
        <v>48</v>
      </c>
      <c r="AJ6" s="3" t="s">
        <v>49</v>
      </c>
      <c r="AK6" s="33" t="s">
        <v>38</v>
      </c>
      <c r="AL6" s="6">
        <v>5.3999999999999999E-2</v>
      </c>
      <c r="AM6" s="3" t="s">
        <v>40</v>
      </c>
      <c r="AN6" s="34" t="s">
        <v>41</v>
      </c>
      <c r="AO6" s="32"/>
      <c r="AP6" s="3"/>
      <c r="AQ6" s="7"/>
      <c r="AR6" s="6"/>
      <c r="AS6" s="3"/>
      <c r="AT6" s="7"/>
      <c r="AU6" s="32"/>
      <c r="AV6" s="3"/>
      <c r="AW6" s="7"/>
      <c r="AX6" s="6"/>
      <c r="AY6" s="3"/>
      <c r="AZ6" s="34"/>
      <c r="BA6" s="32"/>
      <c r="BB6" s="3"/>
      <c r="BC6" s="3"/>
      <c r="BD6" s="5"/>
      <c r="BE6" s="3"/>
      <c r="BF6" s="41"/>
      <c r="BG6" s="5"/>
    </row>
    <row r="7" spans="1:59" ht="17.25" customHeight="1" x14ac:dyDescent="0.25">
      <c r="A7" s="3"/>
      <c r="B7" s="38"/>
      <c r="C7" s="39">
        <v>1</v>
      </c>
      <c r="D7" s="39">
        <v>3</v>
      </c>
      <c r="E7" s="39" t="s">
        <v>50</v>
      </c>
      <c r="F7" s="22">
        <f t="shared" si="1"/>
        <v>2.371</v>
      </c>
      <c r="G7" s="23" t="s">
        <v>514</v>
      </c>
      <c r="H7" s="7">
        <v>3</v>
      </c>
      <c r="I7" s="7">
        <v>5</v>
      </c>
      <c r="J7" s="24">
        <v>41</v>
      </c>
      <c r="K7" s="25">
        <f t="shared" si="2"/>
        <v>49</v>
      </c>
      <c r="L7" s="164">
        <v>0</v>
      </c>
      <c r="M7" s="6">
        <v>6.5000000000000002E-2</v>
      </c>
      <c r="N7" s="6">
        <v>5.3999999999999999E-2</v>
      </c>
      <c r="O7" s="6">
        <v>0.11600000000000001</v>
      </c>
      <c r="P7" s="27">
        <v>2.1360000000000001</v>
      </c>
      <c r="Q7" s="28">
        <f t="shared" si="0"/>
        <v>0</v>
      </c>
      <c r="R7" s="29">
        <f t="shared" si="0"/>
        <v>2.7414592998734713</v>
      </c>
      <c r="S7" s="29">
        <f t="shared" si="0"/>
        <v>2.2775200337410375</v>
      </c>
      <c r="T7" s="29">
        <f t="shared" si="0"/>
        <v>4.8924504428511177</v>
      </c>
      <c r="U7" s="30">
        <f t="shared" si="0"/>
        <v>90.088570223534376</v>
      </c>
      <c r="V7" s="126"/>
      <c r="W7" s="28"/>
      <c r="X7" s="6" t="s">
        <v>52</v>
      </c>
      <c r="Y7" s="6" t="s">
        <v>236</v>
      </c>
      <c r="Z7" s="6" t="s">
        <v>235</v>
      </c>
      <c r="AA7" s="27" t="s">
        <v>230</v>
      </c>
      <c r="AB7" s="31"/>
      <c r="AC7" s="32" t="s">
        <v>51</v>
      </c>
      <c r="AD7" s="3" t="s">
        <v>524</v>
      </c>
      <c r="AE7" s="33" t="s">
        <v>38</v>
      </c>
      <c r="AF7" s="6">
        <v>1.6E-2</v>
      </c>
      <c r="AG7" s="46" t="s">
        <v>40</v>
      </c>
      <c r="AH7" s="64" t="s">
        <v>41</v>
      </c>
      <c r="AI7" s="32" t="s">
        <v>525</v>
      </c>
      <c r="AJ7" s="3" t="s">
        <v>52</v>
      </c>
      <c r="AK7" s="33" t="s">
        <v>38</v>
      </c>
      <c r="AL7" s="6" t="s">
        <v>162</v>
      </c>
      <c r="AM7" s="46" t="s">
        <v>40</v>
      </c>
      <c r="AN7" s="34" t="s">
        <v>41</v>
      </c>
      <c r="AO7" s="32" t="s">
        <v>526</v>
      </c>
      <c r="AP7" s="3" t="s">
        <v>52</v>
      </c>
      <c r="AQ7" s="33" t="s">
        <v>38</v>
      </c>
      <c r="AR7" s="6">
        <v>2.5999999999999999E-2</v>
      </c>
      <c r="AS7" s="46" t="s">
        <v>40</v>
      </c>
      <c r="AT7" s="7" t="s">
        <v>41</v>
      </c>
      <c r="AU7" s="32"/>
      <c r="AV7" s="3"/>
      <c r="AW7" s="7"/>
      <c r="AX7" s="6"/>
      <c r="AY7" s="3"/>
      <c r="AZ7" s="34"/>
      <c r="BA7" s="32"/>
      <c r="BB7" s="3"/>
      <c r="BC7" s="7"/>
      <c r="BD7" s="6"/>
      <c r="BE7" s="3"/>
      <c r="BF7" s="41"/>
      <c r="BG7" s="6"/>
    </row>
    <row r="8" spans="1:59" ht="17.25" customHeight="1" x14ac:dyDescent="0.25">
      <c r="A8" s="43"/>
      <c r="B8" s="38">
        <v>43804</v>
      </c>
      <c r="C8" s="39">
        <v>1</v>
      </c>
      <c r="D8" s="39">
        <v>4</v>
      </c>
      <c r="E8" s="39" t="s">
        <v>53</v>
      </c>
      <c r="F8" s="22">
        <f t="shared" si="1"/>
        <v>2.2469999999999999</v>
      </c>
      <c r="G8" s="23" t="s">
        <v>514</v>
      </c>
      <c r="H8" s="7">
        <v>1</v>
      </c>
      <c r="I8" s="7">
        <v>8</v>
      </c>
      <c r="J8" s="24">
        <v>47</v>
      </c>
      <c r="K8" s="25">
        <f t="shared" si="2"/>
        <v>56</v>
      </c>
      <c r="L8" s="164">
        <v>0</v>
      </c>
      <c r="M8" s="6">
        <v>3.5000000000000003E-2</v>
      </c>
      <c r="N8" s="6">
        <v>8.5000000000000006E-2</v>
      </c>
      <c r="O8" s="6">
        <v>0.13200000000000001</v>
      </c>
      <c r="P8" s="27">
        <v>1.9950000000000001</v>
      </c>
      <c r="Q8" s="28">
        <f t="shared" si="0"/>
        <v>0</v>
      </c>
      <c r="R8" s="29">
        <f t="shared" si="0"/>
        <v>1.5576323987538943</v>
      </c>
      <c r="S8" s="29">
        <f t="shared" si="0"/>
        <v>3.7828215398308864</v>
      </c>
      <c r="T8" s="29">
        <f t="shared" si="0"/>
        <v>5.8744993324432579</v>
      </c>
      <c r="U8" s="30">
        <f t="shared" si="0"/>
        <v>88.785046728971977</v>
      </c>
      <c r="V8" s="126"/>
      <c r="W8" s="128"/>
      <c r="X8" s="48" t="s">
        <v>54</v>
      </c>
      <c r="Y8" s="48" t="s">
        <v>239</v>
      </c>
      <c r="Z8" s="48" t="s">
        <v>238</v>
      </c>
      <c r="AA8" s="62" t="s">
        <v>234</v>
      </c>
      <c r="AB8" s="44"/>
      <c r="AC8" s="45" t="s">
        <v>523</v>
      </c>
      <c r="AD8" s="46" t="s">
        <v>54</v>
      </c>
      <c r="AE8" s="47" t="s">
        <v>38</v>
      </c>
      <c r="AF8" s="48">
        <v>3.5000000000000003E-2</v>
      </c>
      <c r="AG8" s="46" t="s">
        <v>40</v>
      </c>
      <c r="AH8" s="64" t="s">
        <v>41</v>
      </c>
      <c r="AI8" s="50"/>
      <c r="AJ8" s="51"/>
      <c r="AK8" s="52"/>
      <c r="AL8" s="53"/>
      <c r="AM8" s="51"/>
      <c r="AN8" s="49"/>
      <c r="AO8" s="50"/>
      <c r="AP8" s="51"/>
      <c r="AQ8" s="54"/>
      <c r="AR8" s="53"/>
      <c r="AS8" s="51"/>
      <c r="AT8" s="54"/>
      <c r="AU8" s="50"/>
      <c r="AV8" s="51"/>
      <c r="AW8" s="54"/>
      <c r="AX8" s="53"/>
      <c r="AY8" s="51"/>
      <c r="AZ8" s="49"/>
      <c r="BA8" s="50"/>
      <c r="BB8" s="51"/>
      <c r="BC8" s="54"/>
      <c r="BD8" s="53"/>
      <c r="BE8" s="51"/>
      <c r="BF8" s="55"/>
      <c r="BG8" s="53"/>
    </row>
    <row r="9" spans="1:59" ht="17.25" customHeight="1" x14ac:dyDescent="0.25">
      <c r="B9" s="20">
        <v>43809</v>
      </c>
      <c r="C9" s="39">
        <v>1</v>
      </c>
      <c r="D9" s="39">
        <v>5</v>
      </c>
      <c r="E9" s="39" t="s">
        <v>55</v>
      </c>
      <c r="F9" s="22">
        <f t="shared" si="1"/>
        <v>2.2080000000000002</v>
      </c>
      <c r="G9" s="23" t="s">
        <v>514</v>
      </c>
      <c r="H9" s="7">
        <v>3</v>
      </c>
      <c r="I9" s="7">
        <v>10</v>
      </c>
      <c r="J9" s="24">
        <v>17</v>
      </c>
      <c r="K9" s="25">
        <f t="shared" si="2"/>
        <v>30</v>
      </c>
      <c r="L9" s="164">
        <v>0</v>
      </c>
      <c r="M9" s="6">
        <v>0.09</v>
      </c>
      <c r="N9" s="6">
        <v>0.14299999999999999</v>
      </c>
      <c r="O9" s="6">
        <v>4.3999999999999997E-2</v>
      </c>
      <c r="P9" s="27">
        <v>1.931</v>
      </c>
      <c r="Q9" s="28">
        <f t="shared" si="0"/>
        <v>0</v>
      </c>
      <c r="R9" s="29">
        <f t="shared" si="0"/>
        <v>4.0760869565217384</v>
      </c>
      <c r="S9" s="29">
        <f t="shared" si="0"/>
        <v>6.4764492753623184</v>
      </c>
      <c r="T9" s="29">
        <f t="shared" si="0"/>
        <v>1.9927536231884055</v>
      </c>
      <c r="U9" s="30">
        <f t="shared" si="0"/>
        <v>87.454710144927532</v>
      </c>
      <c r="V9" s="126"/>
      <c r="W9" s="28"/>
      <c r="X9" s="6" t="s">
        <v>243</v>
      </c>
      <c r="Y9" s="6" t="s">
        <v>242</v>
      </c>
      <c r="Z9" s="6" t="s">
        <v>241</v>
      </c>
      <c r="AA9" s="27" t="s">
        <v>237</v>
      </c>
      <c r="AB9" s="31"/>
      <c r="AC9" s="32" t="s">
        <v>56</v>
      </c>
      <c r="AD9" s="3" t="s">
        <v>57</v>
      </c>
      <c r="AE9" s="33" t="s">
        <v>38</v>
      </c>
      <c r="AF9" s="6">
        <v>2.1999999999999999E-2</v>
      </c>
      <c r="AG9" s="3" t="s">
        <v>40</v>
      </c>
      <c r="AH9" s="4" t="s">
        <v>41</v>
      </c>
      <c r="AI9" s="32" t="s">
        <v>58</v>
      </c>
      <c r="AJ9" s="3" t="s">
        <v>59</v>
      </c>
      <c r="AK9" s="33" t="s">
        <v>38</v>
      </c>
      <c r="AL9" s="6">
        <v>0.06</v>
      </c>
      <c r="AM9" s="3" t="s">
        <v>40</v>
      </c>
      <c r="AN9" s="4" t="s">
        <v>41</v>
      </c>
      <c r="AO9" s="32" t="s">
        <v>60</v>
      </c>
      <c r="AP9" s="3" t="s">
        <v>61</v>
      </c>
      <c r="AQ9" s="33" t="s">
        <v>38</v>
      </c>
      <c r="AR9" s="6">
        <v>8.0000000000000002E-3</v>
      </c>
      <c r="AS9" s="3" t="s">
        <v>40</v>
      </c>
      <c r="AT9" s="6" t="s">
        <v>41</v>
      </c>
      <c r="AU9" s="57"/>
      <c r="AV9" s="5"/>
      <c r="AW9" s="6"/>
      <c r="AX9" s="6"/>
      <c r="AY9" s="5"/>
      <c r="AZ9" s="4"/>
      <c r="BA9" s="32"/>
      <c r="BB9" s="3"/>
      <c r="BC9" s="7"/>
      <c r="BD9" s="6"/>
      <c r="BE9" s="3"/>
      <c r="BF9" s="58"/>
      <c r="BG9" s="6"/>
    </row>
    <row r="10" spans="1:59" ht="17.25" customHeight="1" x14ac:dyDescent="0.25">
      <c r="A10" s="46"/>
      <c r="B10" s="59">
        <v>43810</v>
      </c>
      <c r="C10" s="21">
        <v>1</v>
      </c>
      <c r="D10" s="21">
        <v>6</v>
      </c>
      <c r="E10" s="39" t="s">
        <v>62</v>
      </c>
      <c r="F10" s="22">
        <f t="shared" si="1"/>
        <v>2.101</v>
      </c>
      <c r="G10" s="23" t="s">
        <v>514</v>
      </c>
      <c r="H10" s="60">
        <v>1</v>
      </c>
      <c r="I10" s="60">
        <v>9</v>
      </c>
      <c r="J10" s="61">
        <v>25</v>
      </c>
      <c r="K10" s="25">
        <f t="shared" si="2"/>
        <v>35</v>
      </c>
      <c r="L10" s="165">
        <v>0</v>
      </c>
      <c r="M10" s="48">
        <v>0.06</v>
      </c>
      <c r="N10" s="48">
        <v>0.11700000000000001</v>
      </c>
      <c r="O10" s="48">
        <v>9.8000000000000004E-2</v>
      </c>
      <c r="P10" s="62">
        <v>1.8260000000000001</v>
      </c>
      <c r="Q10" s="28">
        <f t="shared" si="0"/>
        <v>0</v>
      </c>
      <c r="R10" s="29">
        <f t="shared" si="0"/>
        <v>2.8557829604950022</v>
      </c>
      <c r="S10" s="29">
        <f t="shared" si="0"/>
        <v>5.5687767729652551</v>
      </c>
      <c r="T10" s="29">
        <f t="shared" si="0"/>
        <v>4.6644455021418372</v>
      </c>
      <c r="U10" s="30">
        <f t="shared" si="0"/>
        <v>86.910994764397913</v>
      </c>
      <c r="V10" s="126"/>
      <c r="W10" s="28"/>
      <c r="X10" s="48" t="s">
        <v>247</v>
      </c>
      <c r="Y10" s="48" t="s">
        <v>246</v>
      </c>
      <c r="Z10" s="48" t="s">
        <v>245</v>
      </c>
      <c r="AA10" s="62" t="s">
        <v>240</v>
      </c>
      <c r="AB10" s="63"/>
      <c r="AC10" s="45" t="s">
        <v>42</v>
      </c>
      <c r="AD10" s="46" t="s">
        <v>63</v>
      </c>
      <c r="AE10" s="47" t="s">
        <v>38</v>
      </c>
      <c r="AF10" s="48">
        <v>0.06</v>
      </c>
      <c r="AG10" s="46" t="s">
        <v>40</v>
      </c>
      <c r="AH10" s="64" t="s">
        <v>41</v>
      </c>
      <c r="AI10" s="45"/>
      <c r="AJ10" s="46"/>
      <c r="AK10" s="47"/>
      <c r="AL10" s="48"/>
      <c r="AM10" s="46"/>
      <c r="AN10" s="64"/>
      <c r="AO10" s="45"/>
      <c r="AP10" s="46"/>
      <c r="AQ10" s="47"/>
      <c r="AR10" s="48"/>
      <c r="AS10" s="46"/>
      <c r="AT10" s="60"/>
      <c r="AU10" s="45"/>
      <c r="AV10" s="46"/>
      <c r="AW10" s="60"/>
      <c r="AX10" s="48"/>
      <c r="AY10" s="46"/>
      <c r="AZ10" s="64"/>
      <c r="BA10" s="45"/>
      <c r="BB10" s="46"/>
      <c r="BC10" s="60"/>
      <c r="BD10" s="48"/>
      <c r="BE10" s="46"/>
      <c r="BF10" s="65"/>
      <c r="BG10" s="48"/>
    </row>
    <row r="11" spans="1:59" ht="17.25" customHeight="1" x14ac:dyDescent="0.25">
      <c r="A11" s="3"/>
      <c r="B11" s="20">
        <v>43811</v>
      </c>
      <c r="C11" s="39">
        <v>1</v>
      </c>
      <c r="D11" s="39">
        <v>7</v>
      </c>
      <c r="E11" s="39" t="s">
        <v>64</v>
      </c>
      <c r="F11" s="40">
        <f t="shared" si="1"/>
        <v>2.2800000000000002</v>
      </c>
      <c r="G11" s="23" t="s">
        <v>514</v>
      </c>
      <c r="H11" s="7">
        <v>2</v>
      </c>
      <c r="I11" s="7">
        <v>13</v>
      </c>
      <c r="J11" s="24">
        <v>21</v>
      </c>
      <c r="K11" s="25">
        <f t="shared" si="2"/>
        <v>36</v>
      </c>
      <c r="L11" s="164">
        <v>0</v>
      </c>
      <c r="M11" s="6">
        <f>AF11+AL11</f>
        <v>0.29199999999999998</v>
      </c>
      <c r="N11" s="6">
        <v>0.129</v>
      </c>
      <c r="O11" s="6">
        <v>7.0999999999999994E-2</v>
      </c>
      <c r="P11" s="27">
        <v>1.788</v>
      </c>
      <c r="Q11" s="28">
        <f t="shared" si="0"/>
        <v>0</v>
      </c>
      <c r="R11" s="29">
        <f t="shared" si="0"/>
        <v>12.807017543859647</v>
      </c>
      <c r="S11" s="29">
        <f t="shared" si="0"/>
        <v>5.6578947368421044</v>
      </c>
      <c r="T11" s="29">
        <f t="shared" si="0"/>
        <v>3.1140350877192975</v>
      </c>
      <c r="U11" s="30">
        <f t="shared" si="0"/>
        <v>78.421052631578931</v>
      </c>
      <c r="V11" s="126"/>
      <c r="W11" s="28"/>
      <c r="X11" s="6" t="s">
        <v>251</v>
      </c>
      <c r="Y11" s="6" t="s">
        <v>250</v>
      </c>
      <c r="Z11" s="6" t="s">
        <v>249</v>
      </c>
      <c r="AA11" s="27" t="s">
        <v>244</v>
      </c>
      <c r="AB11" s="31"/>
      <c r="AC11" s="32" t="s">
        <v>36</v>
      </c>
      <c r="AD11" s="3" t="s">
        <v>65</v>
      </c>
      <c r="AE11" s="33" t="s">
        <v>38</v>
      </c>
      <c r="AF11" s="6">
        <v>7.0999999999999994E-2</v>
      </c>
      <c r="AG11" s="3" t="s">
        <v>40</v>
      </c>
      <c r="AH11" s="34" t="s">
        <v>41</v>
      </c>
      <c r="AI11" s="32" t="s">
        <v>42</v>
      </c>
      <c r="AJ11" s="3" t="s">
        <v>66</v>
      </c>
      <c r="AK11" s="33" t="s">
        <v>38</v>
      </c>
      <c r="AL11" s="6">
        <v>0.221</v>
      </c>
      <c r="AM11" s="3" t="s">
        <v>40</v>
      </c>
      <c r="AN11" s="34" t="s">
        <v>41</v>
      </c>
      <c r="AO11" s="32"/>
      <c r="AP11" s="3"/>
      <c r="AQ11" s="33"/>
      <c r="AR11" s="6"/>
      <c r="AS11" s="3"/>
      <c r="AT11" s="7"/>
      <c r="AU11" s="32"/>
      <c r="AV11" s="3"/>
      <c r="AW11" s="7"/>
      <c r="AX11" s="6"/>
      <c r="AY11" s="3"/>
      <c r="AZ11" s="34"/>
      <c r="BA11" s="32"/>
      <c r="BB11" s="3"/>
      <c r="BC11" s="7"/>
      <c r="BD11" s="6"/>
      <c r="BE11" s="3"/>
      <c r="BF11" s="41"/>
      <c r="BG11" s="6"/>
    </row>
    <row r="12" spans="1:59" ht="17.25" customHeight="1" x14ac:dyDescent="0.25">
      <c r="A12" s="3"/>
      <c r="B12" s="32" t="s">
        <v>67</v>
      </c>
      <c r="C12" s="39">
        <v>1</v>
      </c>
      <c r="D12" s="39">
        <v>8</v>
      </c>
      <c r="E12" s="39" t="s">
        <v>68</v>
      </c>
      <c r="F12" s="22">
        <f t="shared" si="1"/>
        <v>2.4610000000000003</v>
      </c>
      <c r="G12" s="23" t="s">
        <v>514</v>
      </c>
      <c r="H12" s="7">
        <v>3</v>
      </c>
      <c r="I12" s="7">
        <v>18</v>
      </c>
      <c r="J12" s="24">
        <v>12</v>
      </c>
      <c r="K12" s="25">
        <f t="shared" si="2"/>
        <v>33</v>
      </c>
      <c r="L12" s="164">
        <v>0</v>
      </c>
      <c r="M12" s="6">
        <f>SUM(AF12,AL12,AR12)</f>
        <v>0.10100000000000001</v>
      </c>
      <c r="N12" s="6">
        <v>0.16700000000000001</v>
      </c>
      <c r="O12" s="6">
        <v>4.1000000000000002E-2</v>
      </c>
      <c r="P12" s="27">
        <v>2.1520000000000001</v>
      </c>
      <c r="Q12" s="28">
        <f t="shared" si="0"/>
        <v>0</v>
      </c>
      <c r="R12" s="29">
        <f t="shared" si="0"/>
        <v>4.1040227549776516</v>
      </c>
      <c r="S12" s="29">
        <f t="shared" si="0"/>
        <v>6.7858594067452245</v>
      </c>
      <c r="T12" s="29">
        <f t="shared" si="0"/>
        <v>1.6659894351889475</v>
      </c>
      <c r="U12" s="30">
        <f t="shared" si="0"/>
        <v>87.444128403088172</v>
      </c>
      <c r="V12" s="126"/>
      <c r="W12" s="28"/>
      <c r="X12" s="6" t="s">
        <v>254</v>
      </c>
      <c r="Y12" s="6" t="s">
        <v>253</v>
      </c>
      <c r="Z12" s="6" t="s">
        <v>252</v>
      </c>
      <c r="AA12" s="27" t="s">
        <v>248</v>
      </c>
      <c r="AB12" s="31"/>
      <c r="AC12" s="32" t="s">
        <v>36</v>
      </c>
      <c r="AD12" s="46" t="s">
        <v>69</v>
      </c>
      <c r="AE12" s="47" t="s">
        <v>38</v>
      </c>
      <c r="AF12" s="48">
        <v>2.9000000000000001E-2</v>
      </c>
      <c r="AG12" s="46" t="s">
        <v>40</v>
      </c>
      <c r="AH12" s="34" t="s">
        <v>41</v>
      </c>
      <c r="AI12" s="45" t="s">
        <v>42</v>
      </c>
      <c r="AJ12" s="46" t="s">
        <v>70</v>
      </c>
      <c r="AK12" s="47" t="s">
        <v>38</v>
      </c>
      <c r="AL12" s="48">
        <v>3.2000000000000001E-2</v>
      </c>
      <c r="AM12" s="46" t="s">
        <v>40</v>
      </c>
      <c r="AN12" s="34" t="s">
        <v>41</v>
      </c>
      <c r="AO12" s="45" t="s">
        <v>46</v>
      </c>
      <c r="AP12" s="46" t="s">
        <v>71</v>
      </c>
      <c r="AQ12" s="33" t="s">
        <v>38</v>
      </c>
      <c r="AR12" s="6">
        <v>0.04</v>
      </c>
      <c r="AS12" s="46" t="s">
        <v>40</v>
      </c>
      <c r="AT12" s="7" t="s">
        <v>41</v>
      </c>
      <c r="AU12" s="32"/>
      <c r="AV12" s="3"/>
      <c r="AW12" s="7"/>
      <c r="AX12" s="6"/>
      <c r="AY12" s="3"/>
      <c r="AZ12" s="34"/>
      <c r="BA12" s="32"/>
      <c r="BB12" s="3"/>
      <c r="BC12" s="7"/>
      <c r="BD12" s="6"/>
      <c r="BE12" s="3"/>
      <c r="BF12" s="41"/>
      <c r="BG12" s="6"/>
    </row>
    <row r="13" spans="1:59" ht="17.25" customHeight="1" x14ac:dyDescent="0.25">
      <c r="A13" s="3"/>
      <c r="B13" s="32" t="s">
        <v>72</v>
      </c>
      <c r="C13" s="39">
        <v>1</v>
      </c>
      <c r="D13" s="39">
        <v>9</v>
      </c>
      <c r="E13" s="39" t="s">
        <v>73</v>
      </c>
      <c r="F13" s="22">
        <f t="shared" si="1"/>
        <v>1.9380000000000002</v>
      </c>
      <c r="G13" s="23" t="s">
        <v>514</v>
      </c>
      <c r="H13" s="7">
        <v>3</v>
      </c>
      <c r="I13" s="7">
        <v>7</v>
      </c>
      <c r="J13" s="24">
        <v>13</v>
      </c>
      <c r="K13" s="25">
        <f t="shared" si="2"/>
        <v>23</v>
      </c>
      <c r="L13" s="164">
        <v>0</v>
      </c>
      <c r="M13" s="6">
        <v>7.5999999999999998E-2</v>
      </c>
      <c r="N13" s="6">
        <v>7.3999999999999996E-2</v>
      </c>
      <c r="O13" s="6">
        <v>4.1000000000000002E-2</v>
      </c>
      <c r="P13" s="27">
        <v>1.7470000000000001</v>
      </c>
      <c r="Q13" s="28">
        <f t="shared" si="0"/>
        <v>0</v>
      </c>
      <c r="R13" s="29">
        <f t="shared" si="0"/>
        <v>3.9215686274509798</v>
      </c>
      <c r="S13" s="29">
        <f t="shared" si="0"/>
        <v>3.818369453044375</v>
      </c>
      <c r="T13" s="29">
        <f t="shared" si="0"/>
        <v>2.1155830753353975</v>
      </c>
      <c r="U13" s="30">
        <f t="shared" si="0"/>
        <v>90.144478844169242</v>
      </c>
      <c r="V13" s="126"/>
      <c r="W13" s="28"/>
      <c r="X13" s="6" t="s">
        <v>256</v>
      </c>
      <c r="Y13" s="6" t="s">
        <v>255</v>
      </c>
      <c r="Z13" s="6" t="s">
        <v>261</v>
      </c>
      <c r="AA13" s="27" t="s">
        <v>257</v>
      </c>
      <c r="AB13" s="66"/>
      <c r="AC13" s="32" t="s">
        <v>36</v>
      </c>
      <c r="AD13" s="3" t="s">
        <v>74</v>
      </c>
      <c r="AE13" s="33" t="s">
        <v>38</v>
      </c>
      <c r="AF13" s="6">
        <v>3.5999999999999997E-2</v>
      </c>
      <c r="AG13" s="3" t="s">
        <v>40</v>
      </c>
      <c r="AH13" s="34" t="s">
        <v>41</v>
      </c>
      <c r="AI13" s="32" t="s">
        <v>42</v>
      </c>
      <c r="AJ13" s="3" t="s">
        <v>527</v>
      </c>
      <c r="AK13" s="33" t="s">
        <v>38</v>
      </c>
      <c r="AL13" s="6">
        <v>3.3000000000000002E-2</v>
      </c>
      <c r="AM13" s="3" t="s">
        <v>40</v>
      </c>
      <c r="AN13" s="34" t="s">
        <v>41</v>
      </c>
      <c r="AO13" s="32" t="s">
        <v>75</v>
      </c>
      <c r="AP13" s="3" t="s">
        <v>76</v>
      </c>
      <c r="AQ13" s="33" t="s">
        <v>38</v>
      </c>
      <c r="AR13" s="6">
        <v>7.0000000000000001E-3</v>
      </c>
      <c r="AS13" s="42" t="s">
        <v>77</v>
      </c>
      <c r="AT13" s="7"/>
      <c r="AU13" s="32"/>
      <c r="AV13" s="3"/>
      <c r="AW13" s="7"/>
      <c r="AX13" s="6"/>
      <c r="AY13" s="3"/>
      <c r="AZ13" s="34"/>
      <c r="BA13" s="32"/>
      <c r="BB13" s="3"/>
      <c r="BC13" s="7"/>
      <c r="BD13" s="6"/>
      <c r="BE13" s="3"/>
      <c r="BF13" s="41"/>
      <c r="BG13" s="6"/>
    </row>
    <row r="14" spans="1:59" ht="17.25" customHeight="1" x14ac:dyDescent="0.25">
      <c r="B14" s="32" t="s">
        <v>78</v>
      </c>
      <c r="C14" s="39">
        <v>1</v>
      </c>
      <c r="D14" s="39">
        <v>10</v>
      </c>
      <c r="E14" s="7" t="s">
        <v>79</v>
      </c>
      <c r="F14" s="22">
        <f t="shared" si="1"/>
        <v>2.395</v>
      </c>
      <c r="G14" s="23" t="s">
        <v>514</v>
      </c>
      <c r="H14" s="7">
        <v>3</v>
      </c>
      <c r="I14" s="7">
        <v>8</v>
      </c>
      <c r="J14" s="24">
        <v>21</v>
      </c>
      <c r="K14" s="25">
        <f t="shared" si="2"/>
        <v>32</v>
      </c>
      <c r="L14" s="164">
        <v>0</v>
      </c>
      <c r="M14" s="6">
        <v>0.27900000000000003</v>
      </c>
      <c r="N14" s="6">
        <v>8.3000000000000004E-2</v>
      </c>
      <c r="O14" s="6">
        <v>0.08</v>
      </c>
      <c r="P14" s="27">
        <v>1.9530000000000001</v>
      </c>
      <c r="Q14" s="28">
        <f t="shared" si="0"/>
        <v>0</v>
      </c>
      <c r="R14" s="29">
        <f t="shared" si="0"/>
        <v>11.649269311064719</v>
      </c>
      <c r="S14" s="29">
        <f t="shared" si="0"/>
        <v>3.4655532359081418</v>
      </c>
      <c r="T14" s="29">
        <f t="shared" si="0"/>
        <v>3.3402922755741131</v>
      </c>
      <c r="U14" s="30">
        <f t="shared" si="0"/>
        <v>81.544885177453025</v>
      </c>
      <c r="V14" s="126"/>
      <c r="W14" s="28"/>
      <c r="X14" s="6" t="s">
        <v>259</v>
      </c>
      <c r="Y14" s="6" t="s">
        <v>258</v>
      </c>
      <c r="Z14" s="6" t="s">
        <v>265</v>
      </c>
      <c r="AA14" s="27" t="s">
        <v>260</v>
      </c>
      <c r="AB14" s="66"/>
      <c r="AC14" s="32" t="s">
        <v>36</v>
      </c>
      <c r="AD14" s="3" t="s">
        <v>80</v>
      </c>
      <c r="AE14" s="33" t="s">
        <v>38</v>
      </c>
      <c r="AF14" s="6">
        <v>0.23499999999999999</v>
      </c>
      <c r="AG14" s="3" t="s">
        <v>40</v>
      </c>
      <c r="AH14" s="34" t="s">
        <v>41</v>
      </c>
      <c r="AI14" s="32" t="s">
        <v>42</v>
      </c>
      <c r="AJ14" s="3" t="s">
        <v>81</v>
      </c>
      <c r="AK14" s="33" t="s">
        <v>38</v>
      </c>
      <c r="AL14" s="6">
        <v>2.1000000000000001E-2</v>
      </c>
      <c r="AM14" s="3" t="s">
        <v>40</v>
      </c>
      <c r="AN14" s="34" t="s">
        <v>41</v>
      </c>
      <c r="AO14" s="32" t="s">
        <v>46</v>
      </c>
      <c r="AP14" s="3" t="s">
        <v>82</v>
      </c>
      <c r="AQ14" s="33" t="s">
        <v>38</v>
      </c>
      <c r="AR14" s="6">
        <v>2.3E-2</v>
      </c>
      <c r="AS14" s="3" t="s">
        <v>40</v>
      </c>
      <c r="AT14" s="7" t="s">
        <v>41</v>
      </c>
      <c r="AU14" s="32"/>
      <c r="AV14" s="3"/>
      <c r="AW14" s="7"/>
      <c r="AX14" s="6"/>
      <c r="AY14" s="3"/>
      <c r="AZ14" s="34"/>
      <c r="BA14" s="32"/>
      <c r="BB14" s="3"/>
      <c r="BC14" s="7"/>
      <c r="BD14" s="6"/>
      <c r="BE14" s="3"/>
      <c r="BF14" s="41"/>
      <c r="BG14" s="6"/>
    </row>
    <row r="15" spans="1:59" ht="17.25" customHeight="1" x14ac:dyDescent="0.25">
      <c r="B15" s="32" t="s">
        <v>83</v>
      </c>
      <c r="C15" s="39">
        <v>1</v>
      </c>
      <c r="D15" s="39">
        <v>11</v>
      </c>
      <c r="E15" s="39" t="s">
        <v>84</v>
      </c>
      <c r="F15" s="22">
        <f t="shared" si="1"/>
        <v>2.448</v>
      </c>
      <c r="G15" s="23" t="s">
        <v>514</v>
      </c>
      <c r="H15" s="7">
        <v>5</v>
      </c>
      <c r="I15" s="7">
        <v>6</v>
      </c>
      <c r="J15" s="24">
        <v>27</v>
      </c>
      <c r="K15" s="25">
        <f t="shared" si="2"/>
        <v>38</v>
      </c>
      <c r="L15" s="164">
        <v>0</v>
      </c>
      <c r="M15" s="6">
        <v>0.19500000000000001</v>
      </c>
      <c r="N15" s="6">
        <v>7.3999999999999996E-2</v>
      </c>
      <c r="O15" s="6">
        <v>0.115</v>
      </c>
      <c r="P15" s="27">
        <v>2.0640000000000001</v>
      </c>
      <c r="Q15" s="28">
        <f t="shared" si="0"/>
        <v>0</v>
      </c>
      <c r="R15" s="29">
        <f t="shared" si="0"/>
        <v>7.9656862745098049</v>
      </c>
      <c r="S15" s="29">
        <f t="shared" si="0"/>
        <v>3.022875816993464</v>
      </c>
      <c r="T15" s="29">
        <f t="shared" si="0"/>
        <v>4.6977124183006538</v>
      </c>
      <c r="U15" s="30">
        <f t="shared" si="0"/>
        <v>84.313725490196077</v>
      </c>
      <c r="V15" s="126"/>
      <c r="W15" s="28"/>
      <c r="X15" s="6" t="s">
        <v>263</v>
      </c>
      <c r="Y15" s="6" t="s">
        <v>262</v>
      </c>
      <c r="Z15" s="6" t="s">
        <v>269</v>
      </c>
      <c r="AA15" s="27" t="s">
        <v>264</v>
      </c>
      <c r="AB15" s="66"/>
      <c r="AC15" s="32" t="s">
        <v>36</v>
      </c>
      <c r="AD15" s="46" t="s">
        <v>85</v>
      </c>
      <c r="AE15" s="47" t="s">
        <v>38</v>
      </c>
      <c r="AF15" s="48">
        <v>0.107</v>
      </c>
      <c r="AG15" s="46" t="s">
        <v>40</v>
      </c>
      <c r="AH15" s="34" t="s">
        <v>41</v>
      </c>
      <c r="AI15" s="45" t="s">
        <v>42</v>
      </c>
      <c r="AJ15" s="46" t="s">
        <v>86</v>
      </c>
      <c r="AK15" s="33" t="s">
        <v>38</v>
      </c>
      <c r="AL15" s="6">
        <v>1.9E-2</v>
      </c>
      <c r="AM15" s="46" t="s">
        <v>40</v>
      </c>
      <c r="AN15" s="34" t="s">
        <v>41</v>
      </c>
      <c r="AO15" s="32" t="s">
        <v>48</v>
      </c>
      <c r="AP15" s="3" t="s">
        <v>87</v>
      </c>
      <c r="AQ15" s="33" t="s">
        <v>38</v>
      </c>
      <c r="AR15" s="6">
        <v>0.03</v>
      </c>
      <c r="AS15" s="42" t="s">
        <v>88</v>
      </c>
      <c r="AT15" s="7"/>
      <c r="AU15" s="32" t="s">
        <v>51</v>
      </c>
      <c r="AV15" s="46" t="s">
        <v>528</v>
      </c>
      <c r="AW15" s="33" t="s">
        <v>38</v>
      </c>
      <c r="AX15" s="6">
        <v>2.9000000000000001E-2</v>
      </c>
      <c r="AY15" s="46" t="s">
        <v>89</v>
      </c>
      <c r="AZ15" s="34" t="s">
        <v>41</v>
      </c>
      <c r="BA15" s="32" t="s">
        <v>525</v>
      </c>
      <c r="BB15" s="46" t="s">
        <v>529</v>
      </c>
      <c r="BC15" s="33" t="s">
        <v>38</v>
      </c>
      <c r="BD15" s="6">
        <v>0.01</v>
      </c>
      <c r="BE15" s="46" t="s">
        <v>90</v>
      </c>
      <c r="BF15" s="41" t="s">
        <v>41</v>
      </c>
      <c r="BG15" s="6"/>
    </row>
    <row r="16" spans="1:59" ht="17.25" customHeight="1" x14ac:dyDescent="0.25">
      <c r="B16" s="32"/>
      <c r="C16" s="39">
        <v>1</v>
      </c>
      <c r="D16" s="39">
        <v>12</v>
      </c>
      <c r="E16" s="39" t="s">
        <v>91</v>
      </c>
      <c r="F16" s="22">
        <f t="shared" si="1"/>
        <v>1.802</v>
      </c>
      <c r="G16" s="23" t="s">
        <v>514</v>
      </c>
      <c r="H16" s="7">
        <v>2</v>
      </c>
      <c r="I16" s="7">
        <v>7</v>
      </c>
      <c r="J16" s="24">
        <v>9</v>
      </c>
      <c r="K16" s="25">
        <f t="shared" si="2"/>
        <v>18</v>
      </c>
      <c r="L16" s="164">
        <v>0</v>
      </c>
      <c r="M16" s="6">
        <v>4.8000000000000001E-2</v>
      </c>
      <c r="N16" s="6">
        <v>6.8000000000000005E-2</v>
      </c>
      <c r="O16" s="6">
        <v>2.7E-2</v>
      </c>
      <c r="P16" s="27">
        <v>1.659</v>
      </c>
      <c r="Q16" s="28">
        <f t="shared" si="0"/>
        <v>0</v>
      </c>
      <c r="R16" s="29">
        <f t="shared" si="0"/>
        <v>2.6637069922308543</v>
      </c>
      <c r="S16" s="29">
        <f t="shared" si="0"/>
        <v>3.7735849056603774</v>
      </c>
      <c r="T16" s="29">
        <f t="shared" si="0"/>
        <v>1.4983351831298557</v>
      </c>
      <c r="U16" s="30">
        <f t="shared" si="0"/>
        <v>92.064372918978904</v>
      </c>
      <c r="V16" s="126"/>
      <c r="W16" s="28"/>
      <c r="X16" s="6" t="s">
        <v>267</v>
      </c>
      <c r="Y16" s="6" t="s">
        <v>266</v>
      </c>
      <c r="Z16" s="6" t="s">
        <v>273</v>
      </c>
      <c r="AA16" s="27" t="s">
        <v>268</v>
      </c>
      <c r="AB16" s="31"/>
      <c r="AC16" s="32" t="s">
        <v>36</v>
      </c>
      <c r="AD16" s="46" t="s">
        <v>92</v>
      </c>
      <c r="AE16" s="47" t="s">
        <v>38</v>
      </c>
      <c r="AF16" s="48">
        <v>0.01</v>
      </c>
      <c r="AG16" s="46" t="s">
        <v>40</v>
      </c>
      <c r="AH16" s="4" t="s">
        <v>41</v>
      </c>
      <c r="AI16" s="45" t="s">
        <v>42</v>
      </c>
      <c r="AJ16" s="46" t="s">
        <v>221</v>
      </c>
      <c r="AK16" s="33" t="s">
        <v>38</v>
      </c>
      <c r="AL16" s="6">
        <v>3.7999999999999999E-2</v>
      </c>
      <c r="AM16" s="46" t="s">
        <v>40</v>
      </c>
      <c r="AN16" s="4" t="s">
        <v>41</v>
      </c>
      <c r="AO16" s="32"/>
      <c r="AP16" s="3"/>
      <c r="AQ16" s="33"/>
      <c r="AR16" s="6"/>
      <c r="AS16" s="3"/>
      <c r="AT16" s="6"/>
      <c r="AU16" s="32"/>
      <c r="AV16" s="3"/>
      <c r="AW16" s="33"/>
      <c r="AX16" s="6"/>
      <c r="AY16" s="3"/>
      <c r="AZ16" s="4"/>
      <c r="BA16" s="32"/>
      <c r="BB16" s="3"/>
      <c r="BC16" s="33"/>
      <c r="BD16" s="6"/>
      <c r="BE16" s="3"/>
      <c r="BF16" s="58"/>
      <c r="BG16" s="6"/>
    </row>
    <row r="17" spans="2:59" ht="17.25" customHeight="1" x14ac:dyDescent="0.25">
      <c r="B17" s="32" t="s">
        <v>93</v>
      </c>
      <c r="C17" s="39">
        <v>1</v>
      </c>
      <c r="D17" s="39">
        <v>13</v>
      </c>
      <c r="E17" s="39" t="s">
        <v>94</v>
      </c>
      <c r="F17" s="22">
        <f t="shared" si="1"/>
        <v>2.1950000000000003</v>
      </c>
      <c r="G17" s="68">
        <v>1</v>
      </c>
      <c r="H17" s="7">
        <v>3</v>
      </c>
      <c r="I17" s="7">
        <v>4</v>
      </c>
      <c r="J17" s="24">
        <v>14</v>
      </c>
      <c r="K17" s="25">
        <f t="shared" si="2"/>
        <v>22</v>
      </c>
      <c r="L17" s="26">
        <v>0.16400000000000001</v>
      </c>
      <c r="M17" s="6">
        <v>0.44400000000000001</v>
      </c>
      <c r="N17" s="6">
        <v>6.0999999999999999E-2</v>
      </c>
      <c r="O17" s="6">
        <v>5.2999999999999999E-2</v>
      </c>
      <c r="P17" s="27">
        <v>1.4730000000000001</v>
      </c>
      <c r="Q17" s="28">
        <f t="shared" si="0"/>
        <v>7.4715261958997718</v>
      </c>
      <c r="R17" s="29">
        <f t="shared" si="0"/>
        <v>20.227790432801822</v>
      </c>
      <c r="S17" s="29">
        <f t="shared" si="0"/>
        <v>2.7790432801822322</v>
      </c>
      <c r="T17" s="29">
        <f t="shared" si="0"/>
        <v>2.414578587699316</v>
      </c>
      <c r="U17" s="30">
        <f t="shared" si="0"/>
        <v>67.107061503416858</v>
      </c>
      <c r="V17" s="126"/>
      <c r="W17" s="28" t="s">
        <v>271</v>
      </c>
      <c r="X17" s="6" t="s">
        <v>277</v>
      </c>
      <c r="Y17" s="6" t="s">
        <v>276</v>
      </c>
      <c r="Z17" s="6" t="s">
        <v>275</v>
      </c>
      <c r="AA17" s="27" t="s">
        <v>272</v>
      </c>
      <c r="AB17" s="31"/>
      <c r="AC17" s="32" t="s">
        <v>36</v>
      </c>
      <c r="AD17" s="3" t="s">
        <v>95</v>
      </c>
      <c r="AE17" s="33" t="s">
        <v>38</v>
      </c>
      <c r="AF17" s="6">
        <v>4.8000000000000001E-2</v>
      </c>
      <c r="AG17" s="42" t="s">
        <v>96</v>
      </c>
      <c r="AH17" s="4"/>
      <c r="AI17" s="32" t="s">
        <v>42</v>
      </c>
      <c r="AJ17" s="141" t="s">
        <v>97</v>
      </c>
      <c r="AK17" s="120" t="s">
        <v>98</v>
      </c>
      <c r="AL17" s="6">
        <v>0.16400000000000001</v>
      </c>
      <c r="AM17" s="46" t="s">
        <v>40</v>
      </c>
      <c r="AN17" s="4" t="s">
        <v>41</v>
      </c>
      <c r="AO17" s="32" t="s">
        <v>46</v>
      </c>
      <c r="AP17" s="3" t="s">
        <v>99</v>
      </c>
      <c r="AQ17" s="33" t="s">
        <v>38</v>
      </c>
      <c r="AR17" s="6">
        <v>0.33500000000000002</v>
      </c>
      <c r="AS17" s="3" t="s">
        <v>40</v>
      </c>
      <c r="AT17" s="6" t="s">
        <v>41</v>
      </c>
      <c r="AU17" s="32" t="s">
        <v>48</v>
      </c>
      <c r="AV17" s="3" t="s">
        <v>100</v>
      </c>
      <c r="AW17" s="33" t="s">
        <v>38</v>
      </c>
      <c r="AX17" s="6">
        <v>6.2E-2</v>
      </c>
      <c r="AY17" s="3" t="s">
        <v>101</v>
      </c>
      <c r="AZ17" s="4" t="s">
        <v>41</v>
      </c>
      <c r="BA17" s="32"/>
      <c r="BB17" s="3"/>
      <c r="BC17" s="33"/>
      <c r="BD17" s="6"/>
      <c r="BE17" s="3"/>
      <c r="BF17" s="58"/>
      <c r="BG17" s="6"/>
    </row>
    <row r="18" spans="2:59" ht="17.25" customHeight="1" x14ac:dyDescent="0.25">
      <c r="B18" s="20">
        <v>43843</v>
      </c>
      <c r="C18" s="39">
        <v>1</v>
      </c>
      <c r="D18" s="39">
        <v>14</v>
      </c>
      <c r="E18" s="39" t="s">
        <v>102</v>
      </c>
      <c r="F18" s="22">
        <f t="shared" si="1"/>
        <v>1.5190000000000001</v>
      </c>
      <c r="G18" s="23" t="s">
        <v>514</v>
      </c>
      <c r="H18" s="7">
        <v>2</v>
      </c>
      <c r="I18" s="7">
        <v>2</v>
      </c>
      <c r="J18" s="24">
        <v>21</v>
      </c>
      <c r="K18" s="25">
        <f t="shared" si="2"/>
        <v>25</v>
      </c>
      <c r="L18" s="164">
        <v>0</v>
      </c>
      <c r="M18" s="6">
        <f>0.028+0.187</f>
        <v>0.215</v>
      </c>
      <c r="N18" s="6">
        <v>5.3999999999999999E-2</v>
      </c>
      <c r="O18" s="6">
        <v>9.0999999999999998E-2</v>
      </c>
      <c r="P18" s="27">
        <v>1.159</v>
      </c>
      <c r="Q18" s="28">
        <f t="shared" si="0"/>
        <v>0</v>
      </c>
      <c r="R18" s="29">
        <f t="shared" si="0"/>
        <v>14.154048716260698</v>
      </c>
      <c r="S18" s="29">
        <f t="shared" si="0"/>
        <v>3.5549703752468726</v>
      </c>
      <c r="T18" s="29">
        <f t="shared" si="0"/>
        <v>5.9907834101382482</v>
      </c>
      <c r="U18" s="30">
        <f t="shared" si="0"/>
        <v>76.300197498354166</v>
      </c>
      <c r="V18" s="126"/>
      <c r="W18" s="28"/>
      <c r="X18" s="6" t="s">
        <v>281</v>
      </c>
      <c r="Y18" s="6" t="s">
        <v>280</v>
      </c>
      <c r="Z18" s="6" t="s">
        <v>279</v>
      </c>
      <c r="AA18" s="27" t="s">
        <v>274</v>
      </c>
      <c r="AB18" s="31"/>
      <c r="AC18" s="32" t="s">
        <v>36</v>
      </c>
      <c r="AD18" s="3" t="s">
        <v>103</v>
      </c>
      <c r="AE18" s="33" t="s">
        <v>38</v>
      </c>
      <c r="AF18" s="6">
        <v>2.8000000000000001E-2</v>
      </c>
      <c r="AG18" s="3" t="s">
        <v>40</v>
      </c>
      <c r="AH18" s="4" t="s">
        <v>41</v>
      </c>
      <c r="AI18" s="32" t="s">
        <v>42</v>
      </c>
      <c r="AJ18" s="3" t="s">
        <v>104</v>
      </c>
      <c r="AK18" s="33" t="s">
        <v>38</v>
      </c>
      <c r="AL18" s="6">
        <v>0.187</v>
      </c>
      <c r="AM18" s="3" t="s">
        <v>40</v>
      </c>
      <c r="AN18" s="4" t="s">
        <v>41</v>
      </c>
      <c r="AO18" s="32"/>
      <c r="AP18" s="3"/>
      <c r="AQ18" s="33"/>
      <c r="AR18" s="6"/>
      <c r="AS18" s="3"/>
      <c r="AT18" s="6"/>
      <c r="AU18" s="32"/>
      <c r="AV18" s="3"/>
      <c r="AW18" s="33"/>
      <c r="AX18" s="6"/>
      <c r="AY18" s="3"/>
      <c r="AZ18" s="4"/>
      <c r="BA18" s="32"/>
      <c r="BB18" s="3"/>
      <c r="BC18" s="33"/>
      <c r="BD18" s="6"/>
      <c r="BE18" s="3"/>
      <c r="BF18" s="58"/>
      <c r="BG18" s="6"/>
    </row>
    <row r="19" spans="2:59" ht="17.25" customHeight="1" x14ac:dyDescent="0.25">
      <c r="B19" s="20">
        <v>43844</v>
      </c>
      <c r="C19" s="39">
        <v>1</v>
      </c>
      <c r="D19" s="7">
        <v>15</v>
      </c>
      <c r="E19" s="39" t="s">
        <v>105</v>
      </c>
      <c r="F19" s="22">
        <f t="shared" si="1"/>
        <v>2.34</v>
      </c>
      <c r="G19" s="23" t="s">
        <v>514</v>
      </c>
      <c r="H19" s="7">
        <v>4</v>
      </c>
      <c r="I19" s="7">
        <v>7</v>
      </c>
      <c r="J19" s="24">
        <v>13</v>
      </c>
      <c r="K19" s="25">
        <f t="shared" si="2"/>
        <v>24</v>
      </c>
      <c r="L19" s="164">
        <v>0</v>
      </c>
      <c r="M19" s="6">
        <f>0.165+0.131+0.091+0.077</f>
        <v>0.46400000000000002</v>
      </c>
      <c r="N19" s="6">
        <v>0.08</v>
      </c>
      <c r="O19" s="6">
        <v>4.5999999999999999E-2</v>
      </c>
      <c r="P19" s="27">
        <v>1.75</v>
      </c>
      <c r="Q19" s="28">
        <f t="shared" si="0"/>
        <v>0</v>
      </c>
      <c r="R19" s="29">
        <f t="shared" si="0"/>
        <v>19.82905982905983</v>
      </c>
      <c r="S19" s="29">
        <f t="shared" si="0"/>
        <v>3.4188034188034191</v>
      </c>
      <c r="T19" s="29">
        <f t="shared" si="0"/>
        <v>1.9658119658119657</v>
      </c>
      <c r="U19" s="30">
        <f t="shared" si="0"/>
        <v>74.786324786324784</v>
      </c>
      <c r="V19" s="126"/>
      <c r="W19" s="28"/>
      <c r="X19" s="6" t="s">
        <v>285</v>
      </c>
      <c r="Y19" s="6" t="s">
        <v>284</v>
      </c>
      <c r="Z19" s="6" t="s">
        <v>283</v>
      </c>
      <c r="AA19" s="27" t="s">
        <v>278</v>
      </c>
      <c r="AB19" s="66"/>
      <c r="AC19" s="32" t="s">
        <v>36</v>
      </c>
      <c r="AD19" s="3" t="s">
        <v>106</v>
      </c>
      <c r="AE19" s="33" t="s">
        <v>38</v>
      </c>
      <c r="AF19" s="6">
        <v>0.16500000000000001</v>
      </c>
      <c r="AG19" s="3" t="s">
        <v>40</v>
      </c>
      <c r="AH19" s="34" t="s">
        <v>41</v>
      </c>
      <c r="AI19" s="32" t="s">
        <v>42</v>
      </c>
      <c r="AJ19" s="3" t="s">
        <v>107</v>
      </c>
      <c r="AK19" s="33" t="s">
        <v>38</v>
      </c>
      <c r="AL19" s="6">
        <v>0.13100000000000001</v>
      </c>
      <c r="AM19" s="3" t="s">
        <v>40</v>
      </c>
      <c r="AN19" s="34" t="s">
        <v>41</v>
      </c>
      <c r="AO19" s="32" t="s">
        <v>46</v>
      </c>
      <c r="AP19" s="3" t="s">
        <v>108</v>
      </c>
      <c r="AQ19" s="33" t="s">
        <v>38</v>
      </c>
      <c r="AR19" s="6">
        <v>9.0999999999999998E-2</v>
      </c>
      <c r="AS19" s="3" t="s">
        <v>40</v>
      </c>
      <c r="AT19" s="7" t="s">
        <v>41</v>
      </c>
      <c r="AU19" s="32" t="s">
        <v>48</v>
      </c>
      <c r="AV19" s="3" t="s">
        <v>109</v>
      </c>
      <c r="AW19" s="33" t="s">
        <v>38</v>
      </c>
      <c r="AX19" s="6">
        <v>7.6999999999999999E-2</v>
      </c>
      <c r="AY19" s="3" t="s">
        <v>40</v>
      </c>
      <c r="AZ19" s="34" t="s">
        <v>41</v>
      </c>
      <c r="BA19" s="32"/>
      <c r="BB19" s="3"/>
      <c r="BC19" s="33"/>
      <c r="BD19" s="6"/>
      <c r="BE19" s="3"/>
      <c r="BF19" s="41"/>
      <c r="BG19" s="6"/>
    </row>
    <row r="20" spans="2:59" ht="17.25" customHeight="1" x14ac:dyDescent="0.25">
      <c r="B20" s="20"/>
      <c r="C20" s="39">
        <v>1</v>
      </c>
      <c r="D20" s="39">
        <v>16</v>
      </c>
      <c r="E20" s="39" t="s">
        <v>110</v>
      </c>
      <c r="F20" s="22">
        <f t="shared" si="1"/>
        <v>2.1360000000000001</v>
      </c>
      <c r="G20" s="23" t="s">
        <v>514</v>
      </c>
      <c r="H20" s="7">
        <v>1</v>
      </c>
      <c r="I20" s="7">
        <v>12</v>
      </c>
      <c r="J20" s="24">
        <v>14</v>
      </c>
      <c r="K20" s="25">
        <f t="shared" si="2"/>
        <v>27</v>
      </c>
      <c r="L20" s="164">
        <v>0</v>
      </c>
      <c r="M20" s="6">
        <v>6.5000000000000002E-2</v>
      </c>
      <c r="N20" s="6">
        <v>0.124</v>
      </c>
      <c r="O20" s="6">
        <v>3.1E-2</v>
      </c>
      <c r="P20" s="27">
        <v>1.9159999999999999</v>
      </c>
      <c r="Q20" s="28">
        <f t="shared" si="0"/>
        <v>0</v>
      </c>
      <c r="R20" s="29">
        <f t="shared" si="0"/>
        <v>3.0430711610486889</v>
      </c>
      <c r="S20" s="29">
        <f t="shared" si="0"/>
        <v>5.8052434456928834</v>
      </c>
      <c r="T20" s="29">
        <f t="shared" si="0"/>
        <v>1.4513108614232209</v>
      </c>
      <c r="U20" s="30">
        <f t="shared" si="0"/>
        <v>89.700374531835195</v>
      </c>
      <c r="V20" s="126"/>
      <c r="W20" s="28"/>
      <c r="X20" s="6" t="s">
        <v>289</v>
      </c>
      <c r="Y20" s="6" t="s">
        <v>288</v>
      </c>
      <c r="Z20" s="6" t="s">
        <v>287</v>
      </c>
      <c r="AA20" s="27" t="s">
        <v>282</v>
      </c>
      <c r="AB20" s="31"/>
      <c r="AC20" s="32" t="s">
        <v>36</v>
      </c>
      <c r="AD20" s="3" t="s">
        <v>111</v>
      </c>
      <c r="AE20" s="33" t="s">
        <v>38</v>
      </c>
      <c r="AF20" s="6">
        <v>6.5000000000000002E-2</v>
      </c>
      <c r="AG20" s="3" t="s">
        <v>40</v>
      </c>
      <c r="AH20" s="4" t="s">
        <v>41</v>
      </c>
      <c r="AI20" s="32"/>
      <c r="AJ20" s="51"/>
      <c r="AK20" s="33"/>
      <c r="AL20" s="6"/>
      <c r="AM20" s="51"/>
      <c r="AN20" s="4"/>
      <c r="AO20" s="32"/>
      <c r="AP20" s="3"/>
      <c r="AQ20" s="33"/>
      <c r="AR20" s="6"/>
      <c r="AS20" s="3"/>
      <c r="AT20" s="6"/>
      <c r="AU20" s="32"/>
      <c r="AV20" s="3"/>
      <c r="AW20" s="7"/>
      <c r="AX20" s="6"/>
      <c r="AY20" s="3"/>
      <c r="AZ20" s="4"/>
      <c r="BA20" s="32"/>
      <c r="BB20" s="3"/>
      <c r="BC20" s="7"/>
      <c r="BD20" s="6"/>
      <c r="BE20" s="3"/>
      <c r="BF20" s="58"/>
      <c r="BG20" s="6"/>
    </row>
    <row r="21" spans="2:59" ht="17.25" customHeight="1" x14ac:dyDescent="0.25">
      <c r="B21" s="20">
        <v>43846</v>
      </c>
      <c r="C21" s="39">
        <v>1</v>
      </c>
      <c r="D21" s="39">
        <v>17</v>
      </c>
      <c r="E21" s="39" t="s">
        <v>112</v>
      </c>
      <c r="F21" s="22">
        <f t="shared" si="1"/>
        <v>2.2149999999999999</v>
      </c>
      <c r="G21" s="23" t="s">
        <v>514</v>
      </c>
      <c r="H21" s="7">
        <v>2</v>
      </c>
      <c r="I21" s="7">
        <v>6</v>
      </c>
      <c r="J21" s="24">
        <v>17</v>
      </c>
      <c r="K21" s="25">
        <f t="shared" si="2"/>
        <v>25</v>
      </c>
      <c r="L21" s="164">
        <v>0</v>
      </c>
      <c r="M21" s="6">
        <f>0.082+0.384</f>
        <v>0.46600000000000003</v>
      </c>
      <c r="N21" s="6">
        <v>8.5000000000000006E-2</v>
      </c>
      <c r="O21" s="6">
        <v>5.7000000000000002E-2</v>
      </c>
      <c r="P21" s="27">
        <v>1.607</v>
      </c>
      <c r="Q21" s="28">
        <f t="shared" si="0"/>
        <v>0</v>
      </c>
      <c r="R21" s="29">
        <f t="shared" si="0"/>
        <v>21.038374717832959</v>
      </c>
      <c r="S21" s="29">
        <f t="shared" si="0"/>
        <v>3.8374717832957117</v>
      </c>
      <c r="T21" s="29">
        <f t="shared" si="0"/>
        <v>2.5733634311512419</v>
      </c>
      <c r="U21" s="30">
        <f t="shared" si="0"/>
        <v>72.550790067720101</v>
      </c>
      <c r="V21" s="126"/>
      <c r="W21" s="28"/>
      <c r="X21" s="6" t="s">
        <v>292</v>
      </c>
      <c r="Y21" s="6" t="s">
        <v>291</v>
      </c>
      <c r="Z21" s="6" t="s">
        <v>290</v>
      </c>
      <c r="AA21" s="27" t="s">
        <v>286</v>
      </c>
      <c r="AB21" s="31"/>
      <c r="AC21" s="32" t="s">
        <v>36</v>
      </c>
      <c r="AD21" s="3" t="s">
        <v>113</v>
      </c>
      <c r="AE21" s="33" t="s">
        <v>38</v>
      </c>
      <c r="AF21" s="6">
        <v>8.2000000000000003E-2</v>
      </c>
      <c r="AG21" s="3" t="s">
        <v>40</v>
      </c>
      <c r="AH21" s="4" t="s">
        <v>41</v>
      </c>
      <c r="AI21" s="32" t="s">
        <v>42</v>
      </c>
      <c r="AJ21" s="3" t="s">
        <v>114</v>
      </c>
      <c r="AK21" s="33" t="s">
        <v>38</v>
      </c>
      <c r="AL21" s="6">
        <v>0.38400000000000001</v>
      </c>
      <c r="AM21" s="3" t="s">
        <v>40</v>
      </c>
      <c r="AN21" s="4" t="s">
        <v>41</v>
      </c>
      <c r="AO21" s="32"/>
      <c r="AP21" s="3"/>
      <c r="AQ21" s="33"/>
      <c r="AR21" s="6"/>
      <c r="AS21" s="3"/>
      <c r="AT21" s="6"/>
      <c r="AU21" s="32"/>
      <c r="AV21" s="3"/>
      <c r="AW21" s="7"/>
      <c r="AX21" s="6"/>
      <c r="AY21" s="3"/>
      <c r="AZ21" s="4"/>
      <c r="BA21" s="32"/>
      <c r="BB21" s="3"/>
      <c r="BC21" s="7"/>
      <c r="BD21" s="6"/>
      <c r="BE21" s="3"/>
      <c r="BF21" s="58"/>
      <c r="BG21" s="6"/>
    </row>
    <row r="22" spans="2:59" ht="17.25" customHeight="1" x14ac:dyDescent="0.25">
      <c r="B22" s="20">
        <v>43847</v>
      </c>
      <c r="C22" s="39">
        <v>1</v>
      </c>
      <c r="D22" s="39">
        <v>18</v>
      </c>
      <c r="E22" s="39" t="s">
        <v>115</v>
      </c>
      <c r="F22" s="22">
        <f t="shared" si="1"/>
        <v>2.4929999999999999</v>
      </c>
      <c r="G22" s="23" t="s">
        <v>514</v>
      </c>
      <c r="H22" s="7">
        <v>2</v>
      </c>
      <c r="I22" s="7">
        <v>10</v>
      </c>
      <c r="J22" s="24">
        <v>11</v>
      </c>
      <c r="K22" s="25">
        <f t="shared" si="2"/>
        <v>23</v>
      </c>
      <c r="L22" s="164">
        <v>0</v>
      </c>
      <c r="M22" s="6">
        <f>0.191+0.214</f>
        <v>0.40500000000000003</v>
      </c>
      <c r="N22" s="6">
        <v>7.0000000000000007E-2</v>
      </c>
      <c r="O22" s="6">
        <v>3.5999999999999997E-2</v>
      </c>
      <c r="P22" s="27">
        <v>1.982</v>
      </c>
      <c r="Q22" s="28">
        <f t="shared" si="0"/>
        <v>0</v>
      </c>
      <c r="R22" s="29">
        <f t="shared" si="0"/>
        <v>16.245487364620939</v>
      </c>
      <c r="S22" s="29">
        <f t="shared" si="0"/>
        <v>2.8078620136381871</v>
      </c>
      <c r="T22" s="29">
        <f t="shared" si="0"/>
        <v>1.4440433212996389</v>
      </c>
      <c r="U22" s="30">
        <f t="shared" si="0"/>
        <v>79.502607300441241</v>
      </c>
      <c r="V22" s="126"/>
      <c r="W22" s="28"/>
      <c r="X22" s="6" t="s">
        <v>295</v>
      </c>
      <c r="Y22" s="6" t="s">
        <v>294</v>
      </c>
      <c r="Z22" s="6" t="s">
        <v>293</v>
      </c>
      <c r="AA22" s="27" t="s">
        <v>296</v>
      </c>
      <c r="AB22" s="31"/>
      <c r="AC22" s="32" t="s">
        <v>36</v>
      </c>
      <c r="AD22" s="3" t="s">
        <v>116</v>
      </c>
      <c r="AE22" s="33" t="s">
        <v>38</v>
      </c>
      <c r="AF22" s="6">
        <v>0.191</v>
      </c>
      <c r="AG22" s="3" t="s">
        <v>40</v>
      </c>
      <c r="AH22" s="4" t="s">
        <v>41</v>
      </c>
      <c r="AI22" s="32" t="s">
        <v>42</v>
      </c>
      <c r="AJ22" s="3" t="s">
        <v>117</v>
      </c>
      <c r="AK22" s="33" t="s">
        <v>38</v>
      </c>
      <c r="AL22" s="6">
        <v>0.214</v>
      </c>
      <c r="AM22" s="3" t="s">
        <v>40</v>
      </c>
      <c r="AN22" s="4" t="s">
        <v>41</v>
      </c>
      <c r="AO22" s="32"/>
      <c r="AP22" s="3"/>
      <c r="AQ22" s="33"/>
      <c r="AR22" s="6"/>
      <c r="AS22" s="3"/>
      <c r="AT22" s="6"/>
      <c r="AU22" s="32"/>
      <c r="AV22" s="3"/>
      <c r="AW22" s="7"/>
      <c r="AX22" s="6"/>
      <c r="AY22" s="3"/>
      <c r="AZ22" s="4"/>
      <c r="BA22" s="32"/>
      <c r="BB22" s="3"/>
      <c r="BC22" s="7"/>
      <c r="BD22" s="6"/>
      <c r="BE22" s="3"/>
      <c r="BF22" s="58"/>
      <c r="BG22" s="6"/>
    </row>
    <row r="23" spans="2:59" ht="17.25" customHeight="1" x14ac:dyDescent="0.25">
      <c r="B23" s="20"/>
      <c r="C23" s="39">
        <v>1</v>
      </c>
      <c r="D23" s="39">
        <v>19</v>
      </c>
      <c r="E23" s="39" t="s">
        <v>118</v>
      </c>
      <c r="F23" s="22">
        <f t="shared" si="1"/>
        <v>1.6849999999999998</v>
      </c>
      <c r="G23" s="23" t="s">
        <v>514</v>
      </c>
      <c r="H23" s="7" t="s">
        <v>44</v>
      </c>
      <c r="I23" s="7">
        <v>2</v>
      </c>
      <c r="J23" s="24">
        <v>9</v>
      </c>
      <c r="K23" s="25">
        <f t="shared" si="2"/>
        <v>11</v>
      </c>
      <c r="L23" s="164">
        <v>0</v>
      </c>
      <c r="M23" s="166">
        <v>0</v>
      </c>
      <c r="N23" s="6">
        <v>2.1999999999999999E-2</v>
      </c>
      <c r="O23" s="6">
        <v>2.7E-2</v>
      </c>
      <c r="P23" s="27">
        <v>1.6359999999999999</v>
      </c>
      <c r="Q23" s="28">
        <f t="shared" si="0"/>
        <v>0</v>
      </c>
      <c r="R23" s="29">
        <f t="shared" si="0"/>
        <v>0</v>
      </c>
      <c r="S23" s="29">
        <f t="shared" si="0"/>
        <v>1.3056379821958457</v>
      </c>
      <c r="T23" s="29">
        <f t="shared" si="0"/>
        <v>1.6023738872403561</v>
      </c>
      <c r="U23" s="30">
        <f t="shared" si="0"/>
        <v>97.091988130563806</v>
      </c>
      <c r="V23" s="126"/>
      <c r="W23" s="28"/>
      <c r="X23" s="6" t="s">
        <v>270</v>
      </c>
      <c r="Y23" s="6" t="s">
        <v>299</v>
      </c>
      <c r="Z23" s="6" t="s">
        <v>298</v>
      </c>
      <c r="AA23" s="27" t="s">
        <v>300</v>
      </c>
      <c r="AB23" s="31"/>
      <c r="AC23" s="32"/>
      <c r="AD23" s="51"/>
      <c r="AE23" s="33"/>
      <c r="AF23" s="6"/>
      <c r="AG23" s="51"/>
      <c r="AH23" s="4"/>
      <c r="AI23" s="32"/>
      <c r="AJ23" s="51"/>
      <c r="AK23" s="33"/>
      <c r="AL23" s="6"/>
      <c r="AM23" s="51"/>
      <c r="AN23" s="4"/>
      <c r="AO23" s="32"/>
      <c r="AP23" s="3"/>
      <c r="AQ23" s="33"/>
      <c r="AR23" s="6"/>
      <c r="AS23" s="3"/>
      <c r="AT23" s="6"/>
      <c r="AU23" s="32"/>
      <c r="AV23" s="3"/>
      <c r="AW23" s="7"/>
      <c r="AX23" s="6"/>
      <c r="AY23" s="3"/>
      <c r="AZ23" s="4"/>
      <c r="BA23" s="32"/>
      <c r="BB23" s="3"/>
      <c r="BC23" s="7"/>
      <c r="BD23" s="6"/>
      <c r="BE23" s="3"/>
      <c r="BF23" s="58"/>
      <c r="BG23" s="6"/>
    </row>
    <row r="24" spans="2:59" ht="17.25" customHeight="1" x14ac:dyDescent="0.25">
      <c r="B24" s="20">
        <v>43858</v>
      </c>
      <c r="C24" s="39">
        <v>1</v>
      </c>
      <c r="D24" s="39">
        <v>20</v>
      </c>
      <c r="E24" s="39" t="s">
        <v>119</v>
      </c>
      <c r="F24" s="22">
        <f t="shared" si="1"/>
        <v>1.716</v>
      </c>
      <c r="G24" s="23" t="s">
        <v>514</v>
      </c>
      <c r="H24" s="7" t="s">
        <v>44</v>
      </c>
      <c r="I24" s="7">
        <v>3</v>
      </c>
      <c r="J24" s="24">
        <v>12</v>
      </c>
      <c r="K24" s="25">
        <f t="shared" si="2"/>
        <v>15</v>
      </c>
      <c r="L24" s="164">
        <v>0</v>
      </c>
      <c r="M24" s="166">
        <v>0</v>
      </c>
      <c r="N24" s="6">
        <v>5.2999999999999999E-2</v>
      </c>
      <c r="O24" s="6">
        <v>3.5999999999999997E-2</v>
      </c>
      <c r="P24" s="27">
        <v>1.627</v>
      </c>
      <c r="Q24" s="28">
        <f t="shared" si="0"/>
        <v>0</v>
      </c>
      <c r="R24" s="29">
        <f t="shared" si="0"/>
        <v>0</v>
      </c>
      <c r="S24" s="29">
        <f t="shared" si="0"/>
        <v>3.0885780885780885</v>
      </c>
      <c r="T24" s="29">
        <f t="shared" si="0"/>
        <v>2.0979020979020975</v>
      </c>
      <c r="U24" s="30">
        <f t="shared" si="0"/>
        <v>94.813519813519818</v>
      </c>
      <c r="V24" s="126"/>
      <c r="W24" s="128"/>
      <c r="X24" s="48"/>
      <c r="Y24" s="48" t="s">
        <v>304</v>
      </c>
      <c r="Z24" s="48" t="s">
        <v>303</v>
      </c>
      <c r="AA24" s="62" t="s">
        <v>297</v>
      </c>
      <c r="AB24" s="31"/>
      <c r="AC24" s="32"/>
      <c r="AD24" s="51"/>
      <c r="AE24" s="33"/>
      <c r="AF24" s="6"/>
      <c r="AG24" s="51"/>
      <c r="AH24" s="4"/>
      <c r="AI24" s="32"/>
      <c r="AJ24" s="51"/>
      <c r="AK24" s="33"/>
      <c r="AL24" s="6"/>
      <c r="AM24" s="51"/>
      <c r="AN24" s="4"/>
      <c r="AO24" s="32"/>
      <c r="AP24" s="3"/>
      <c r="AQ24" s="33"/>
      <c r="AR24" s="6"/>
      <c r="AS24" s="3"/>
      <c r="AT24" s="6"/>
      <c r="AU24" s="32"/>
      <c r="AV24" s="3"/>
      <c r="AW24" s="7"/>
      <c r="AX24" s="6"/>
      <c r="AY24" s="3"/>
      <c r="AZ24" s="4"/>
      <c r="BA24" s="32"/>
      <c r="BB24" s="3"/>
      <c r="BC24" s="7"/>
      <c r="BD24" s="6"/>
      <c r="BE24" s="3"/>
      <c r="BF24" s="58"/>
      <c r="BG24" s="6"/>
    </row>
    <row r="25" spans="2:59" ht="18" customHeight="1" x14ac:dyDescent="0.25">
      <c r="B25" s="20"/>
      <c r="C25" s="39">
        <v>1</v>
      </c>
      <c r="D25" s="39">
        <v>21</v>
      </c>
      <c r="E25" s="39" t="s">
        <v>120</v>
      </c>
      <c r="F25" s="22">
        <f t="shared" si="1"/>
        <v>2.2370000000000001</v>
      </c>
      <c r="G25" s="23" t="s">
        <v>514</v>
      </c>
      <c r="H25" s="7">
        <v>2</v>
      </c>
      <c r="I25" s="7">
        <v>11</v>
      </c>
      <c r="J25" s="24">
        <v>22</v>
      </c>
      <c r="K25" s="25">
        <f t="shared" si="2"/>
        <v>35</v>
      </c>
      <c r="L25" s="164">
        <v>0</v>
      </c>
      <c r="M25" s="6">
        <f>0.082+0.101</f>
        <v>0.183</v>
      </c>
      <c r="N25" s="6">
        <v>0.152</v>
      </c>
      <c r="O25" s="6">
        <v>9.1999999999999998E-2</v>
      </c>
      <c r="P25" s="27">
        <v>1.81</v>
      </c>
      <c r="Q25" s="28">
        <f t="shared" si="0"/>
        <v>0</v>
      </c>
      <c r="R25" s="29">
        <f t="shared" si="0"/>
        <v>8.1805990165400075</v>
      </c>
      <c r="S25" s="29">
        <f t="shared" si="0"/>
        <v>6.7948144836835045</v>
      </c>
      <c r="T25" s="29">
        <f t="shared" si="0"/>
        <v>4.112650871703174</v>
      </c>
      <c r="U25" s="30">
        <f t="shared" si="0"/>
        <v>80.911935628073309</v>
      </c>
      <c r="V25" s="126"/>
      <c r="W25" s="28"/>
      <c r="X25" s="6" t="s">
        <v>301</v>
      </c>
      <c r="Y25" s="6" t="s">
        <v>308</v>
      </c>
      <c r="Z25" s="6" t="s">
        <v>307</v>
      </c>
      <c r="AA25" s="27" t="s">
        <v>302</v>
      </c>
      <c r="AB25" s="66"/>
      <c r="AC25" s="32" t="s">
        <v>36</v>
      </c>
      <c r="AD25" s="3" t="s">
        <v>121</v>
      </c>
      <c r="AE25" s="33" t="s">
        <v>38</v>
      </c>
      <c r="AF25" s="6">
        <v>8.2000000000000003E-2</v>
      </c>
      <c r="AG25" s="3" t="s">
        <v>40</v>
      </c>
      <c r="AH25" s="34" t="s">
        <v>41</v>
      </c>
      <c r="AI25" s="32" t="s">
        <v>42</v>
      </c>
      <c r="AJ25" s="3" t="s">
        <v>122</v>
      </c>
      <c r="AK25" s="33" t="s">
        <v>38</v>
      </c>
      <c r="AL25" s="6">
        <v>0.10100000000000001</v>
      </c>
      <c r="AM25" s="3" t="s">
        <v>40</v>
      </c>
      <c r="AN25" s="34" t="s">
        <v>41</v>
      </c>
      <c r="AO25" s="32"/>
      <c r="AP25" s="3"/>
      <c r="AQ25" s="33"/>
      <c r="AR25" s="6"/>
      <c r="AS25" s="3"/>
      <c r="AT25" s="7"/>
      <c r="AU25" s="32"/>
      <c r="AV25" s="3"/>
      <c r="AW25" s="7"/>
      <c r="AX25" s="6"/>
      <c r="AY25" s="3"/>
      <c r="AZ25" s="34"/>
      <c r="BA25" s="32"/>
      <c r="BB25" s="3"/>
      <c r="BC25" s="7"/>
      <c r="BD25" s="6"/>
      <c r="BE25" s="3"/>
      <c r="BF25" s="41"/>
      <c r="BG25" s="6"/>
    </row>
    <row r="26" spans="2:59" ht="18" customHeight="1" x14ac:dyDescent="0.25">
      <c r="B26" s="20">
        <v>43859</v>
      </c>
      <c r="C26" s="39">
        <v>1</v>
      </c>
      <c r="D26" s="39">
        <v>22</v>
      </c>
      <c r="E26" s="39" t="s">
        <v>123</v>
      </c>
      <c r="F26" s="22">
        <f t="shared" si="1"/>
        <v>1.6779999999999999</v>
      </c>
      <c r="G26" s="23" t="s">
        <v>514</v>
      </c>
      <c r="H26" s="7">
        <v>2</v>
      </c>
      <c r="I26" s="7">
        <v>5</v>
      </c>
      <c r="J26" s="24">
        <v>10</v>
      </c>
      <c r="K26" s="25">
        <f t="shared" si="2"/>
        <v>17</v>
      </c>
      <c r="L26" s="164">
        <v>0</v>
      </c>
      <c r="M26" s="6">
        <f>0.097+0.077</f>
        <v>0.17399999999999999</v>
      </c>
      <c r="N26" s="6">
        <v>5.7000000000000002E-2</v>
      </c>
      <c r="O26" s="6">
        <v>3.3000000000000002E-2</v>
      </c>
      <c r="P26" s="27">
        <v>1.4139999999999999</v>
      </c>
      <c r="Q26" s="28">
        <f t="shared" si="0"/>
        <v>0</v>
      </c>
      <c r="R26" s="29">
        <f t="shared" si="0"/>
        <v>10.369487485101311</v>
      </c>
      <c r="S26" s="29">
        <f t="shared" si="0"/>
        <v>3.3969010727056022</v>
      </c>
      <c r="T26" s="29">
        <f t="shared" si="0"/>
        <v>1.9666269368295592</v>
      </c>
      <c r="U26" s="30">
        <f t="shared" si="0"/>
        <v>84.266984505363524</v>
      </c>
      <c r="V26" s="126"/>
      <c r="W26" s="28"/>
      <c r="X26" s="6" t="s">
        <v>305</v>
      </c>
      <c r="Y26" s="6" t="s">
        <v>312</v>
      </c>
      <c r="Z26" s="6" t="s">
        <v>311</v>
      </c>
      <c r="AA26" s="27" t="s">
        <v>306</v>
      </c>
      <c r="AB26" s="31"/>
      <c r="AC26" s="32" t="s">
        <v>36</v>
      </c>
      <c r="AD26" s="3" t="s">
        <v>124</v>
      </c>
      <c r="AE26" s="33" t="s">
        <v>38</v>
      </c>
      <c r="AF26" s="6">
        <v>9.7000000000000003E-2</v>
      </c>
      <c r="AG26" s="3" t="s">
        <v>40</v>
      </c>
      <c r="AH26" s="4" t="s">
        <v>41</v>
      </c>
      <c r="AI26" s="32" t="s">
        <v>42</v>
      </c>
      <c r="AJ26" s="3" t="s">
        <v>125</v>
      </c>
      <c r="AK26" s="33" t="s">
        <v>38</v>
      </c>
      <c r="AL26" s="6">
        <v>7.6999999999999999E-2</v>
      </c>
      <c r="AM26" s="3" t="s">
        <v>40</v>
      </c>
      <c r="AN26" s="4" t="s">
        <v>41</v>
      </c>
      <c r="AO26" s="32"/>
      <c r="AP26" s="3"/>
      <c r="AQ26" s="33"/>
      <c r="AR26" s="6"/>
      <c r="AS26" s="3"/>
      <c r="AT26" s="6"/>
      <c r="AU26" s="32"/>
      <c r="AV26" s="3"/>
      <c r="AW26" s="7"/>
      <c r="AX26" s="6"/>
      <c r="AY26" s="3"/>
      <c r="AZ26" s="4"/>
      <c r="BA26" s="32"/>
      <c r="BB26" s="3"/>
      <c r="BC26" s="7"/>
      <c r="BD26" s="6"/>
      <c r="BE26" s="3"/>
      <c r="BF26" s="58"/>
      <c r="BG26" s="6"/>
    </row>
    <row r="27" spans="2:59" ht="18" customHeight="1" x14ac:dyDescent="0.25">
      <c r="B27" s="20">
        <v>43860</v>
      </c>
      <c r="C27" s="39">
        <v>1</v>
      </c>
      <c r="D27" s="39">
        <v>23</v>
      </c>
      <c r="E27" s="39" t="s">
        <v>126</v>
      </c>
      <c r="F27" s="22">
        <f t="shared" si="1"/>
        <v>1.7749999999999999</v>
      </c>
      <c r="G27" s="23" t="s">
        <v>514</v>
      </c>
      <c r="H27" s="7">
        <v>1</v>
      </c>
      <c r="I27" s="7">
        <v>8</v>
      </c>
      <c r="J27" s="24">
        <v>15</v>
      </c>
      <c r="K27" s="25">
        <f t="shared" si="2"/>
        <v>24</v>
      </c>
      <c r="L27" s="164">
        <v>0</v>
      </c>
      <c r="M27" s="6">
        <v>4.7E-2</v>
      </c>
      <c r="N27" s="6">
        <v>0.124</v>
      </c>
      <c r="O27" s="6">
        <v>4.8000000000000001E-2</v>
      </c>
      <c r="P27" s="27">
        <v>1.556</v>
      </c>
      <c r="Q27" s="28">
        <f t="shared" si="0"/>
        <v>0</v>
      </c>
      <c r="R27" s="29">
        <f t="shared" si="0"/>
        <v>2.647887323943662</v>
      </c>
      <c r="S27" s="29">
        <f t="shared" si="0"/>
        <v>6.9859154929577461</v>
      </c>
      <c r="T27" s="29">
        <f t="shared" si="0"/>
        <v>2.704225352112676</v>
      </c>
      <c r="U27" s="30">
        <f t="shared" si="0"/>
        <v>87.661971830985919</v>
      </c>
      <c r="V27" s="126"/>
      <c r="W27" s="28"/>
      <c r="X27" s="6" t="s">
        <v>309</v>
      </c>
      <c r="Y27" s="6" t="s">
        <v>316</v>
      </c>
      <c r="Z27" s="6" t="s">
        <v>315</v>
      </c>
      <c r="AA27" s="27" t="s">
        <v>310</v>
      </c>
      <c r="AB27" s="31"/>
      <c r="AC27" s="32" t="s">
        <v>36</v>
      </c>
      <c r="AD27" s="3" t="s">
        <v>127</v>
      </c>
      <c r="AE27" s="33" t="s">
        <v>38</v>
      </c>
      <c r="AF27" s="6">
        <v>4.7E-2</v>
      </c>
      <c r="AG27" s="3" t="s">
        <v>40</v>
      </c>
      <c r="AH27" s="4" t="s">
        <v>41</v>
      </c>
      <c r="AI27" s="32"/>
      <c r="AJ27" s="51"/>
      <c r="AK27" s="33"/>
      <c r="AL27" s="6"/>
      <c r="AM27" s="51"/>
      <c r="AN27" s="4"/>
      <c r="AO27" s="32"/>
      <c r="AP27" s="3"/>
      <c r="AQ27" s="33"/>
      <c r="AR27" s="6"/>
      <c r="AS27" s="3"/>
      <c r="AT27" s="6"/>
      <c r="AU27" s="32"/>
      <c r="AV27" s="3"/>
      <c r="AW27" s="7"/>
      <c r="AX27" s="6"/>
      <c r="AY27" s="3"/>
      <c r="AZ27" s="4"/>
      <c r="BA27" s="32"/>
      <c r="BB27" s="3"/>
      <c r="BC27" s="7"/>
      <c r="BD27" s="6"/>
      <c r="BE27" s="3"/>
      <c r="BF27" s="58"/>
      <c r="BG27" s="6"/>
    </row>
    <row r="28" spans="2:59" ht="18" customHeight="1" x14ac:dyDescent="0.25">
      <c r="B28" s="20"/>
      <c r="C28" s="39">
        <v>1</v>
      </c>
      <c r="D28" s="39">
        <v>24</v>
      </c>
      <c r="E28" s="7" t="s">
        <v>128</v>
      </c>
      <c r="F28" s="22">
        <f t="shared" si="1"/>
        <v>1.4750000000000001</v>
      </c>
      <c r="G28" s="23" t="s">
        <v>514</v>
      </c>
      <c r="H28" s="7">
        <v>1</v>
      </c>
      <c r="I28" s="7">
        <v>4</v>
      </c>
      <c r="J28" s="24">
        <v>13</v>
      </c>
      <c r="K28" s="25">
        <f t="shared" si="2"/>
        <v>18</v>
      </c>
      <c r="L28" s="164">
        <v>0</v>
      </c>
      <c r="M28" s="6">
        <v>0.13300000000000001</v>
      </c>
      <c r="N28" s="6">
        <v>9.4E-2</v>
      </c>
      <c r="O28" s="6">
        <v>0.05</v>
      </c>
      <c r="P28" s="27">
        <v>1.198</v>
      </c>
      <c r="Q28" s="28">
        <f t="shared" si="0"/>
        <v>0</v>
      </c>
      <c r="R28" s="29">
        <f t="shared" si="0"/>
        <v>9.0169491525423719</v>
      </c>
      <c r="S28" s="29">
        <f t="shared" si="0"/>
        <v>6.3728813559322024</v>
      </c>
      <c r="T28" s="29">
        <f t="shared" si="0"/>
        <v>3.3898305084745761</v>
      </c>
      <c r="U28" s="30">
        <f t="shared" si="0"/>
        <v>81.220338983050837</v>
      </c>
      <c r="V28" s="126"/>
      <c r="W28" s="28"/>
      <c r="X28" s="6" t="s">
        <v>313</v>
      </c>
      <c r="Y28" s="6" t="s">
        <v>318</v>
      </c>
      <c r="Z28" s="6" t="s">
        <v>317</v>
      </c>
      <c r="AA28" s="27" t="s">
        <v>314</v>
      </c>
      <c r="AB28" s="31"/>
      <c r="AC28" s="32" t="s">
        <v>36</v>
      </c>
      <c r="AD28" s="3" t="s">
        <v>129</v>
      </c>
      <c r="AE28" s="33" t="s">
        <v>38</v>
      </c>
      <c r="AF28" s="6">
        <v>0.13300000000000001</v>
      </c>
      <c r="AG28" s="3" t="s">
        <v>40</v>
      </c>
      <c r="AH28" s="4" t="s">
        <v>41</v>
      </c>
      <c r="AI28" s="32"/>
      <c r="AJ28" s="3"/>
      <c r="AK28" s="33"/>
      <c r="AL28" s="6"/>
      <c r="AM28" s="3"/>
      <c r="AN28" s="4"/>
      <c r="AO28" s="32"/>
      <c r="AP28" s="3"/>
      <c r="AQ28" s="33"/>
      <c r="AR28" s="6"/>
      <c r="AS28" s="3"/>
      <c r="AT28" s="6"/>
      <c r="AU28" s="32"/>
      <c r="AV28" s="3"/>
      <c r="AW28" s="7"/>
      <c r="AX28" s="6"/>
      <c r="AY28" s="3"/>
      <c r="AZ28" s="4"/>
      <c r="BA28" s="32"/>
      <c r="BB28" s="3"/>
      <c r="BC28" s="7"/>
      <c r="BD28" s="6"/>
      <c r="BE28" s="3"/>
      <c r="BF28" s="58"/>
      <c r="BG28" s="6"/>
    </row>
    <row r="29" spans="2:59" ht="18" customHeight="1" x14ac:dyDescent="0.25">
      <c r="B29" s="20">
        <v>43861</v>
      </c>
      <c r="C29" s="39">
        <v>1</v>
      </c>
      <c r="D29" s="39">
        <v>25</v>
      </c>
      <c r="E29" s="39" t="s">
        <v>130</v>
      </c>
      <c r="F29" s="22">
        <f t="shared" si="1"/>
        <v>1.4929999999999999</v>
      </c>
      <c r="G29" s="23" t="s">
        <v>514</v>
      </c>
      <c r="H29" s="7" t="s">
        <v>513</v>
      </c>
      <c r="I29" s="7">
        <v>9</v>
      </c>
      <c r="J29" s="24">
        <v>12</v>
      </c>
      <c r="K29" s="25">
        <f t="shared" si="2"/>
        <v>21</v>
      </c>
      <c r="L29" s="164">
        <v>0</v>
      </c>
      <c r="M29" s="166">
        <v>0</v>
      </c>
      <c r="N29" s="6">
        <v>0.17</v>
      </c>
      <c r="O29" s="6">
        <v>3.5999999999999997E-2</v>
      </c>
      <c r="P29" s="27">
        <v>1.2869999999999999</v>
      </c>
      <c r="Q29" s="28">
        <f t="shared" si="0"/>
        <v>0</v>
      </c>
      <c r="R29" s="29">
        <f t="shared" si="0"/>
        <v>0</v>
      </c>
      <c r="S29" s="29">
        <f t="shared" si="0"/>
        <v>11.386470194239788</v>
      </c>
      <c r="T29" s="29">
        <f t="shared" si="0"/>
        <v>2.4112525117213663</v>
      </c>
      <c r="U29" s="30">
        <f t="shared" si="0"/>
        <v>86.202277294038851</v>
      </c>
      <c r="V29" s="126"/>
      <c r="W29" s="28"/>
      <c r="X29" s="6"/>
      <c r="Y29" s="6"/>
      <c r="Z29" s="6" t="s">
        <v>322</v>
      </c>
      <c r="AA29" s="27"/>
      <c r="AB29" s="31"/>
      <c r="AC29" s="32"/>
      <c r="AD29" s="3"/>
      <c r="AE29" s="33"/>
      <c r="AF29" s="6"/>
      <c r="AG29" s="3"/>
      <c r="AH29" s="4"/>
      <c r="AI29" s="32"/>
      <c r="AJ29" s="3"/>
      <c r="AK29" s="33"/>
      <c r="AL29" s="6"/>
      <c r="AM29" s="3"/>
      <c r="AN29" s="4"/>
      <c r="AO29" s="32"/>
      <c r="AP29" s="3"/>
      <c r="AQ29" s="33"/>
      <c r="AR29" s="6"/>
      <c r="AS29" s="3"/>
      <c r="AT29" s="6"/>
      <c r="AU29" s="32"/>
      <c r="AV29" s="3"/>
      <c r="AW29" s="7"/>
      <c r="AX29" s="6"/>
      <c r="AY29" s="3"/>
      <c r="AZ29" s="4"/>
      <c r="BA29" s="32"/>
      <c r="BB29" s="3"/>
      <c r="BC29" s="7"/>
      <c r="BD29" s="6"/>
      <c r="BE29" s="3"/>
      <c r="BF29" s="58"/>
      <c r="BG29" s="6"/>
    </row>
    <row r="30" spans="2:59" ht="18" customHeight="1" x14ac:dyDescent="0.25">
      <c r="B30" s="20">
        <v>43872</v>
      </c>
      <c r="C30" s="39">
        <v>1</v>
      </c>
      <c r="D30" s="39">
        <v>26</v>
      </c>
      <c r="E30" s="39" t="s">
        <v>131</v>
      </c>
      <c r="F30" s="22">
        <f t="shared" si="1"/>
        <v>2.1779999999999999</v>
      </c>
      <c r="G30" s="23" t="s">
        <v>514</v>
      </c>
      <c r="H30" s="7" t="s">
        <v>513</v>
      </c>
      <c r="I30" s="7">
        <v>13</v>
      </c>
      <c r="J30" s="24">
        <v>19</v>
      </c>
      <c r="K30" s="25">
        <f t="shared" si="2"/>
        <v>32</v>
      </c>
      <c r="L30" s="164">
        <v>0</v>
      </c>
      <c r="M30" s="166">
        <v>0</v>
      </c>
      <c r="N30" s="6">
        <v>0.20300000000000001</v>
      </c>
      <c r="O30" s="6">
        <v>6.9000000000000006E-2</v>
      </c>
      <c r="P30" s="27">
        <v>1.9059999999999999</v>
      </c>
      <c r="Q30" s="28">
        <f t="shared" si="0"/>
        <v>0</v>
      </c>
      <c r="R30" s="29">
        <f t="shared" si="0"/>
        <v>0</v>
      </c>
      <c r="S30" s="29">
        <f t="shared" si="0"/>
        <v>9.3204775022956845</v>
      </c>
      <c r="T30" s="29">
        <f t="shared" si="0"/>
        <v>3.1680440771349865</v>
      </c>
      <c r="U30" s="30">
        <f t="shared" si="0"/>
        <v>87.511478420569333</v>
      </c>
      <c r="V30" s="126"/>
      <c r="W30" s="28"/>
      <c r="X30" s="6"/>
      <c r="Y30" s="6" t="s">
        <v>320</v>
      </c>
      <c r="Z30" s="6" t="s">
        <v>319</v>
      </c>
      <c r="AA30" s="27" t="s">
        <v>321</v>
      </c>
      <c r="AB30" s="31"/>
      <c r="AC30" s="32"/>
      <c r="AD30" s="3"/>
      <c r="AE30" s="33"/>
      <c r="AF30" s="6"/>
      <c r="AG30" s="3"/>
      <c r="AH30" s="4"/>
      <c r="AI30" s="32"/>
      <c r="AJ30" s="3"/>
      <c r="AK30" s="33"/>
      <c r="AL30" s="6"/>
      <c r="AM30" s="3"/>
      <c r="AN30" s="4"/>
      <c r="AO30" s="32"/>
      <c r="AP30" s="3"/>
      <c r="AQ30" s="33"/>
      <c r="AR30" s="6"/>
      <c r="AS30" s="3"/>
      <c r="AT30" s="6"/>
      <c r="AU30" s="32"/>
      <c r="AV30" s="3"/>
      <c r="AW30" s="7"/>
      <c r="AX30" s="6"/>
      <c r="AY30" s="3"/>
      <c r="AZ30" s="4"/>
      <c r="BA30" s="32"/>
      <c r="BB30" s="3"/>
      <c r="BC30" s="7"/>
      <c r="BD30" s="6"/>
      <c r="BE30" s="3"/>
      <c r="BF30" s="58"/>
      <c r="BG30" s="6"/>
    </row>
    <row r="31" spans="2:59" ht="18" customHeight="1" x14ac:dyDescent="0.25">
      <c r="B31" s="20"/>
      <c r="C31" s="39">
        <v>1</v>
      </c>
      <c r="D31" s="39">
        <v>27</v>
      </c>
      <c r="E31" s="39" t="s">
        <v>132</v>
      </c>
      <c r="F31" s="22">
        <f t="shared" si="1"/>
        <v>2.3810000000000002</v>
      </c>
      <c r="G31" s="23" t="s">
        <v>514</v>
      </c>
      <c r="H31" s="7">
        <v>2</v>
      </c>
      <c r="I31" s="7">
        <v>5</v>
      </c>
      <c r="J31" s="24">
        <v>18</v>
      </c>
      <c r="K31" s="25">
        <f t="shared" si="2"/>
        <v>25</v>
      </c>
      <c r="L31" s="164">
        <v>0</v>
      </c>
      <c r="M31" s="6">
        <f>0.082+0.134</f>
        <v>0.21600000000000003</v>
      </c>
      <c r="N31" s="6">
        <v>0.06</v>
      </c>
      <c r="O31" s="6">
        <v>0.05</v>
      </c>
      <c r="P31" s="27">
        <v>2.0550000000000002</v>
      </c>
      <c r="Q31" s="28">
        <f t="shared" si="0"/>
        <v>0</v>
      </c>
      <c r="R31" s="29">
        <f t="shared" si="0"/>
        <v>9.0718185636287281</v>
      </c>
      <c r="S31" s="29">
        <f t="shared" si="0"/>
        <v>2.5199496010079798</v>
      </c>
      <c r="T31" s="29">
        <f t="shared" si="0"/>
        <v>2.0999580008399832</v>
      </c>
      <c r="U31" s="30">
        <f t="shared" si="0"/>
        <v>86.308273834523305</v>
      </c>
      <c r="V31" s="126"/>
      <c r="W31" s="28"/>
      <c r="X31" s="6" t="s">
        <v>324</v>
      </c>
      <c r="Y31" s="6" t="s">
        <v>323</v>
      </c>
      <c r="Z31" s="6" t="s">
        <v>329</v>
      </c>
      <c r="AA31" s="27" t="s">
        <v>325</v>
      </c>
      <c r="AB31" s="31"/>
      <c r="AC31" s="32" t="s">
        <v>36</v>
      </c>
      <c r="AD31" s="3" t="s">
        <v>133</v>
      </c>
      <c r="AE31" s="33" t="s">
        <v>38</v>
      </c>
      <c r="AF31" s="6">
        <v>8.2000000000000003E-2</v>
      </c>
      <c r="AG31" s="3" t="s">
        <v>40</v>
      </c>
      <c r="AH31" s="4" t="s">
        <v>41</v>
      </c>
      <c r="AI31" s="32" t="s">
        <v>42</v>
      </c>
      <c r="AJ31" s="3" t="s">
        <v>134</v>
      </c>
      <c r="AK31" s="33" t="s">
        <v>38</v>
      </c>
      <c r="AL31" s="6">
        <v>0.13400000000000001</v>
      </c>
      <c r="AM31" s="3" t="s">
        <v>40</v>
      </c>
      <c r="AN31" s="4" t="s">
        <v>41</v>
      </c>
      <c r="AO31" s="32"/>
      <c r="AP31" s="3"/>
      <c r="AQ31" s="33"/>
      <c r="AR31" s="6"/>
      <c r="AS31" s="3"/>
      <c r="AT31" s="6"/>
      <c r="AU31" s="32"/>
      <c r="AV31" s="3"/>
      <c r="AW31" s="7"/>
      <c r="AX31" s="6"/>
      <c r="AY31" s="3"/>
      <c r="AZ31" s="4"/>
      <c r="BA31" s="32"/>
      <c r="BB31" s="3"/>
      <c r="BC31" s="7"/>
      <c r="BD31" s="6"/>
      <c r="BE31" s="3"/>
      <c r="BF31" s="58"/>
      <c r="BG31" s="6"/>
    </row>
    <row r="32" spans="2:59" ht="18" customHeight="1" x14ac:dyDescent="0.25">
      <c r="B32" s="20">
        <v>43873</v>
      </c>
      <c r="C32" s="39">
        <v>1</v>
      </c>
      <c r="D32" s="39">
        <v>28</v>
      </c>
      <c r="E32" s="39" t="s">
        <v>135</v>
      </c>
      <c r="F32" s="22">
        <f t="shared" si="1"/>
        <v>2.081</v>
      </c>
      <c r="G32" s="23" t="s">
        <v>514</v>
      </c>
      <c r="H32" s="7">
        <v>1</v>
      </c>
      <c r="I32" s="7">
        <v>13</v>
      </c>
      <c r="J32" s="24">
        <v>21</v>
      </c>
      <c r="K32" s="25">
        <f t="shared" si="2"/>
        <v>35</v>
      </c>
      <c r="L32" s="164">
        <v>0</v>
      </c>
      <c r="M32" s="6">
        <v>4.4999999999999998E-2</v>
      </c>
      <c r="N32" s="6">
        <v>0.12</v>
      </c>
      <c r="O32" s="6">
        <v>5.8999999999999997E-2</v>
      </c>
      <c r="P32" s="27">
        <v>1.857</v>
      </c>
      <c r="Q32" s="28">
        <f t="shared" si="0"/>
        <v>0</v>
      </c>
      <c r="R32" s="29">
        <f t="shared" si="0"/>
        <v>2.162421912542047</v>
      </c>
      <c r="S32" s="29">
        <f t="shared" si="0"/>
        <v>5.7664584334454583</v>
      </c>
      <c r="T32" s="29">
        <f t="shared" si="0"/>
        <v>2.8351753964440172</v>
      </c>
      <c r="U32" s="30">
        <f t="shared" si="0"/>
        <v>89.235944257568477</v>
      </c>
      <c r="V32" s="126"/>
      <c r="W32" s="28"/>
      <c r="X32" s="6" t="s">
        <v>327</v>
      </c>
      <c r="Y32" s="6" t="s">
        <v>326</v>
      </c>
      <c r="Z32" s="6" t="s">
        <v>333</v>
      </c>
      <c r="AA32" s="27" t="s">
        <v>328</v>
      </c>
      <c r="AB32" s="31"/>
      <c r="AC32" s="32" t="s">
        <v>36</v>
      </c>
      <c r="AD32" s="3" t="s">
        <v>136</v>
      </c>
      <c r="AE32" s="33" t="s">
        <v>38</v>
      </c>
      <c r="AF32" s="6">
        <v>4.4999999999999998E-2</v>
      </c>
      <c r="AG32" s="3" t="s">
        <v>40</v>
      </c>
      <c r="AH32" s="4" t="s">
        <v>41</v>
      </c>
      <c r="AI32" s="32"/>
      <c r="AJ32" s="3"/>
      <c r="AK32" s="33"/>
      <c r="AL32" s="6"/>
      <c r="AM32" s="3"/>
      <c r="AN32" s="4"/>
      <c r="AO32" s="32"/>
      <c r="AP32" s="3"/>
      <c r="AQ32" s="33"/>
      <c r="AR32" s="6"/>
      <c r="AS32" s="3"/>
      <c r="AT32" s="6"/>
      <c r="AU32" s="32"/>
      <c r="AV32" s="3"/>
      <c r="AW32" s="7"/>
      <c r="AX32" s="6"/>
      <c r="AY32" s="3"/>
      <c r="AZ32" s="4"/>
      <c r="BA32" s="32"/>
      <c r="BB32" s="3"/>
      <c r="BC32" s="7"/>
      <c r="BD32" s="6"/>
      <c r="BE32" s="3"/>
      <c r="BF32" s="58"/>
      <c r="BG32" s="6"/>
    </row>
    <row r="33" spans="2:59" ht="18" customHeight="1" x14ac:dyDescent="0.25">
      <c r="B33" s="20">
        <v>43874</v>
      </c>
      <c r="C33" s="39">
        <v>1</v>
      </c>
      <c r="D33" s="7">
        <v>29</v>
      </c>
      <c r="E33" s="39" t="s">
        <v>137</v>
      </c>
      <c r="F33" s="22">
        <f t="shared" si="1"/>
        <v>2.6189999999999998</v>
      </c>
      <c r="G33" s="23" t="s">
        <v>514</v>
      </c>
      <c r="H33" s="7">
        <v>2</v>
      </c>
      <c r="I33" s="7">
        <v>8</v>
      </c>
      <c r="J33" s="24">
        <v>21</v>
      </c>
      <c r="K33" s="25">
        <f t="shared" si="2"/>
        <v>31</v>
      </c>
      <c r="L33" s="164">
        <v>0</v>
      </c>
      <c r="M33" s="6">
        <f>0.112+0.039</f>
        <v>0.151</v>
      </c>
      <c r="N33" s="6">
        <v>0.16800000000000001</v>
      </c>
      <c r="O33" s="6">
        <v>7.2999999999999995E-2</v>
      </c>
      <c r="P33" s="27">
        <v>2.2269999999999999</v>
      </c>
      <c r="Q33" s="28">
        <f t="shared" si="0"/>
        <v>0</v>
      </c>
      <c r="R33" s="29">
        <f t="shared" si="0"/>
        <v>5.7655593738067967</v>
      </c>
      <c r="S33" s="29">
        <f t="shared" si="0"/>
        <v>6.4146620847651787</v>
      </c>
      <c r="T33" s="29">
        <f t="shared" si="0"/>
        <v>2.7873234058801066</v>
      </c>
      <c r="U33" s="30">
        <f t="shared" si="0"/>
        <v>85.03245513554792</v>
      </c>
      <c r="V33" s="126"/>
      <c r="W33" s="28"/>
      <c r="X33" s="6" t="s">
        <v>331</v>
      </c>
      <c r="Y33" s="6" t="s">
        <v>330</v>
      </c>
      <c r="Z33" s="6" t="s">
        <v>337</v>
      </c>
      <c r="AA33" s="27" t="s">
        <v>332</v>
      </c>
      <c r="AB33" s="31"/>
      <c r="AC33" s="32" t="s">
        <v>36</v>
      </c>
      <c r="AD33" s="3" t="s">
        <v>138</v>
      </c>
      <c r="AE33" s="33" t="s">
        <v>38</v>
      </c>
      <c r="AF33" s="6">
        <v>0.112</v>
      </c>
      <c r="AG33" s="3" t="s">
        <v>40</v>
      </c>
      <c r="AH33" s="4" t="s">
        <v>41</v>
      </c>
      <c r="AI33" s="32" t="s">
        <v>42</v>
      </c>
      <c r="AJ33" s="3" t="s">
        <v>139</v>
      </c>
      <c r="AK33" s="33" t="s">
        <v>38</v>
      </c>
      <c r="AL33" s="6">
        <v>3.9E-2</v>
      </c>
      <c r="AM33" s="3" t="s">
        <v>40</v>
      </c>
      <c r="AN33" s="4" t="s">
        <v>41</v>
      </c>
      <c r="AO33" s="32"/>
      <c r="AP33" s="3"/>
      <c r="AQ33" s="33"/>
      <c r="AR33" s="6"/>
      <c r="AS33" s="3"/>
      <c r="AT33" s="6"/>
      <c r="AU33" s="32"/>
      <c r="AV33" s="3"/>
      <c r="AW33" s="7"/>
      <c r="AX33" s="6"/>
      <c r="AY33" s="3"/>
      <c r="AZ33" s="4"/>
      <c r="BA33" s="32"/>
      <c r="BB33" s="3"/>
      <c r="BC33" s="7"/>
      <c r="BD33" s="6"/>
      <c r="BE33" s="3"/>
      <c r="BF33" s="58"/>
      <c r="BG33" s="6"/>
    </row>
    <row r="34" spans="2:59" ht="18" customHeight="1" x14ac:dyDescent="0.25">
      <c r="B34" s="20"/>
      <c r="C34" s="39">
        <v>1</v>
      </c>
      <c r="D34" s="39">
        <v>30</v>
      </c>
      <c r="E34" s="39" t="s">
        <v>140</v>
      </c>
      <c r="F34" s="22">
        <f t="shared" si="1"/>
        <v>2.12</v>
      </c>
      <c r="G34" s="23" t="s">
        <v>514</v>
      </c>
      <c r="H34" s="7">
        <v>1</v>
      </c>
      <c r="I34" s="7">
        <v>7</v>
      </c>
      <c r="J34" s="24">
        <v>22</v>
      </c>
      <c r="K34" s="25">
        <f t="shared" si="2"/>
        <v>30</v>
      </c>
      <c r="L34" s="164">
        <v>0</v>
      </c>
      <c r="M34" s="6">
        <v>0.04</v>
      </c>
      <c r="N34" s="6">
        <v>8.5999999999999993E-2</v>
      </c>
      <c r="O34" s="6">
        <v>8.1000000000000003E-2</v>
      </c>
      <c r="P34" s="27">
        <v>1.913</v>
      </c>
      <c r="Q34" s="28">
        <f t="shared" si="0"/>
        <v>0</v>
      </c>
      <c r="R34" s="29">
        <f t="shared" si="0"/>
        <v>1.8867924528301887</v>
      </c>
      <c r="S34" s="29">
        <f t="shared" si="0"/>
        <v>4.0566037735849054</v>
      </c>
      <c r="T34" s="29">
        <f t="shared" si="0"/>
        <v>3.8207547169811318</v>
      </c>
      <c r="U34" s="30">
        <f t="shared" si="0"/>
        <v>90.235849056603769</v>
      </c>
      <c r="V34" s="126"/>
      <c r="W34" s="28"/>
      <c r="X34" s="6" t="s">
        <v>335</v>
      </c>
      <c r="Y34" s="6" t="s">
        <v>334</v>
      </c>
      <c r="Z34" s="6" t="s">
        <v>341</v>
      </c>
      <c r="AA34" s="27" t="s">
        <v>336</v>
      </c>
      <c r="AB34" s="31"/>
      <c r="AC34" s="32" t="s">
        <v>36</v>
      </c>
      <c r="AD34" s="3" t="s">
        <v>141</v>
      </c>
      <c r="AE34" s="33" t="s">
        <v>38</v>
      </c>
      <c r="AF34" s="6">
        <v>0.04</v>
      </c>
      <c r="AG34" s="3" t="s">
        <v>40</v>
      </c>
      <c r="AH34" s="4" t="s">
        <v>41</v>
      </c>
      <c r="AI34" s="32"/>
      <c r="AJ34" s="3"/>
      <c r="AK34" s="33"/>
      <c r="AL34" s="6"/>
      <c r="AM34" s="3"/>
      <c r="AN34" s="4"/>
      <c r="AO34" s="32"/>
      <c r="AP34" s="3"/>
      <c r="AQ34" s="33"/>
      <c r="AR34" s="6"/>
      <c r="AS34" s="3"/>
      <c r="AT34" s="6"/>
      <c r="AU34" s="32"/>
      <c r="AV34" s="3"/>
      <c r="AW34" s="7"/>
      <c r="AX34" s="6"/>
      <c r="AY34" s="3"/>
      <c r="AZ34" s="4"/>
      <c r="BA34" s="32"/>
      <c r="BB34" s="3"/>
      <c r="BC34" s="7"/>
      <c r="BD34" s="6"/>
      <c r="BE34" s="3"/>
      <c r="BF34" s="58"/>
      <c r="BG34" s="6"/>
    </row>
    <row r="35" spans="2:59" ht="18" customHeight="1" x14ac:dyDescent="0.25">
      <c r="B35" s="20"/>
      <c r="C35" s="39">
        <v>1</v>
      </c>
      <c r="D35" s="39">
        <v>31</v>
      </c>
      <c r="E35" s="39" t="s">
        <v>142</v>
      </c>
      <c r="F35" s="22">
        <f t="shared" si="1"/>
        <v>2.5229999999999997</v>
      </c>
      <c r="G35" s="23" t="s">
        <v>514</v>
      </c>
      <c r="H35" s="7">
        <v>1</v>
      </c>
      <c r="I35" s="7">
        <v>8</v>
      </c>
      <c r="J35" s="24">
        <v>19</v>
      </c>
      <c r="K35" s="25">
        <f t="shared" si="2"/>
        <v>28</v>
      </c>
      <c r="L35" s="164">
        <v>0</v>
      </c>
      <c r="M35" s="6">
        <v>5.2999999999999999E-2</v>
      </c>
      <c r="N35" s="6">
        <v>0.127</v>
      </c>
      <c r="O35" s="6">
        <v>0.06</v>
      </c>
      <c r="P35" s="27">
        <v>2.2829999999999999</v>
      </c>
      <c r="Q35" s="28">
        <f t="shared" si="0"/>
        <v>0</v>
      </c>
      <c r="R35" s="29">
        <f t="shared" si="0"/>
        <v>2.1006738010305193</v>
      </c>
      <c r="S35" s="29">
        <f t="shared" si="0"/>
        <v>5.0336900515259613</v>
      </c>
      <c r="T35" s="29">
        <f t="shared" si="0"/>
        <v>2.3781212841854935</v>
      </c>
      <c r="U35" s="30">
        <f t="shared" si="0"/>
        <v>90.487514863258028</v>
      </c>
      <c r="V35" s="126"/>
      <c r="W35" s="28"/>
      <c r="X35" s="6" t="s">
        <v>339</v>
      </c>
      <c r="Y35" s="6" t="s">
        <v>338</v>
      </c>
      <c r="Z35" s="6" t="s">
        <v>344</v>
      </c>
      <c r="AA35" s="27" t="s">
        <v>340</v>
      </c>
      <c r="AB35" s="66"/>
      <c r="AC35" s="32" t="s">
        <v>36</v>
      </c>
      <c r="AD35" s="3" t="s">
        <v>143</v>
      </c>
      <c r="AE35" s="33" t="s">
        <v>38</v>
      </c>
      <c r="AF35" s="6">
        <v>5.2999999999999999E-2</v>
      </c>
      <c r="AG35" s="3" t="s">
        <v>40</v>
      </c>
      <c r="AH35" s="4" t="s">
        <v>41</v>
      </c>
      <c r="AI35" s="32"/>
      <c r="AJ35" s="3"/>
      <c r="AK35" s="33"/>
      <c r="AL35" s="6"/>
      <c r="AM35" s="3"/>
      <c r="AN35" s="34"/>
      <c r="AO35" s="32"/>
      <c r="AP35" s="3"/>
      <c r="AQ35" s="33"/>
      <c r="AR35" s="6"/>
      <c r="AS35" s="3"/>
      <c r="AT35" s="7"/>
      <c r="AU35" s="32"/>
      <c r="AV35" s="3"/>
      <c r="AW35" s="7"/>
      <c r="AX35" s="6"/>
      <c r="AY35" s="3"/>
      <c r="AZ35" s="34"/>
      <c r="BA35" s="32"/>
      <c r="BB35" s="3"/>
      <c r="BC35" s="7"/>
      <c r="BD35" s="6"/>
      <c r="BE35" s="3"/>
      <c r="BF35" s="41"/>
      <c r="BG35" s="6"/>
    </row>
    <row r="36" spans="2:59" ht="18" customHeight="1" x14ac:dyDescent="0.25">
      <c r="B36" s="20">
        <v>43875</v>
      </c>
      <c r="C36" s="39">
        <v>1</v>
      </c>
      <c r="D36" s="39">
        <v>32</v>
      </c>
      <c r="E36" s="7" t="s">
        <v>144</v>
      </c>
      <c r="F36" s="22">
        <f t="shared" si="1"/>
        <v>2.6850000000000001</v>
      </c>
      <c r="G36" s="23" t="s">
        <v>514</v>
      </c>
      <c r="H36" s="7" t="s">
        <v>44</v>
      </c>
      <c r="I36" s="7">
        <v>11</v>
      </c>
      <c r="J36" s="24">
        <v>31</v>
      </c>
      <c r="K36" s="25">
        <f t="shared" si="2"/>
        <v>42</v>
      </c>
      <c r="L36" s="164">
        <v>0</v>
      </c>
      <c r="M36" s="166">
        <v>0</v>
      </c>
      <c r="N36" s="6">
        <v>0.20599999999999999</v>
      </c>
      <c r="O36" s="6">
        <v>0.14199999999999999</v>
      </c>
      <c r="P36" s="27">
        <v>2.3370000000000002</v>
      </c>
      <c r="Q36" s="28">
        <f t="shared" si="0"/>
        <v>0</v>
      </c>
      <c r="R36" s="29">
        <f t="shared" si="0"/>
        <v>0</v>
      </c>
      <c r="S36" s="29">
        <f t="shared" si="0"/>
        <v>7.6722532588454362</v>
      </c>
      <c r="T36" s="29">
        <f t="shared" si="0"/>
        <v>5.288640595903165</v>
      </c>
      <c r="U36" s="30">
        <f t="shared" si="0"/>
        <v>87.039106145251395</v>
      </c>
      <c r="V36" s="126"/>
      <c r="W36" s="28"/>
      <c r="X36" s="6" t="s">
        <v>270</v>
      </c>
      <c r="Y36" s="6" t="s">
        <v>342</v>
      </c>
      <c r="Z36" s="6" t="s">
        <v>349</v>
      </c>
      <c r="AA36" s="27" t="s">
        <v>343</v>
      </c>
      <c r="AB36" s="31"/>
      <c r="AC36" s="32"/>
      <c r="AD36" s="3"/>
      <c r="AE36" s="33"/>
      <c r="AF36" s="6"/>
      <c r="AG36" s="3"/>
      <c r="AH36" s="4"/>
      <c r="AI36" s="32"/>
      <c r="AJ36" s="3"/>
      <c r="AK36" s="33"/>
      <c r="AL36" s="6"/>
      <c r="AM36" s="3"/>
      <c r="AN36" s="4"/>
      <c r="AO36" s="32"/>
      <c r="AP36" s="3"/>
      <c r="AQ36" s="33"/>
      <c r="AR36" s="6"/>
      <c r="AS36" s="3"/>
      <c r="AT36" s="6"/>
      <c r="AU36" s="32"/>
      <c r="AV36" s="3"/>
      <c r="AW36" s="7"/>
      <c r="AX36" s="6"/>
      <c r="AY36" s="3"/>
      <c r="AZ36" s="4"/>
      <c r="BA36" s="32"/>
      <c r="BB36" s="3"/>
      <c r="BC36" s="7"/>
      <c r="BD36" s="6"/>
      <c r="BE36" s="3"/>
      <c r="BF36" s="58"/>
      <c r="BG36" s="6"/>
    </row>
    <row r="37" spans="2:59" ht="18" customHeight="1" x14ac:dyDescent="0.25">
      <c r="B37" s="20">
        <v>43880</v>
      </c>
      <c r="C37" s="39">
        <v>1</v>
      </c>
      <c r="D37" s="39">
        <v>33</v>
      </c>
      <c r="E37" s="39" t="s">
        <v>145</v>
      </c>
      <c r="F37" s="22">
        <f t="shared" si="1"/>
        <v>2.4539999999999997</v>
      </c>
      <c r="G37" s="23" t="s">
        <v>514</v>
      </c>
      <c r="H37" s="7">
        <v>1</v>
      </c>
      <c r="I37" s="7">
        <v>9</v>
      </c>
      <c r="J37" s="24">
        <v>30</v>
      </c>
      <c r="K37" s="25">
        <f t="shared" si="2"/>
        <v>40</v>
      </c>
      <c r="L37" s="164">
        <v>0</v>
      </c>
      <c r="M37" s="6">
        <v>5.2999999999999999E-2</v>
      </c>
      <c r="N37" s="6">
        <v>0.14199999999999999</v>
      </c>
      <c r="O37" s="6">
        <v>0.128</v>
      </c>
      <c r="P37" s="27">
        <v>2.1309999999999998</v>
      </c>
      <c r="Q37" s="28">
        <f t="shared" ref="Q37:U40" si="3">L37/$F37*100</f>
        <v>0</v>
      </c>
      <c r="R37" s="29">
        <f t="shared" si="3"/>
        <v>2.1597392013039935</v>
      </c>
      <c r="S37" s="29">
        <f t="shared" si="3"/>
        <v>5.786471067644662</v>
      </c>
      <c r="T37" s="29">
        <f t="shared" si="3"/>
        <v>5.2159739201303994</v>
      </c>
      <c r="U37" s="30">
        <f t="shared" si="3"/>
        <v>86.837815810920944</v>
      </c>
      <c r="V37" s="126"/>
      <c r="W37" s="28"/>
      <c r="X37" s="6" t="s">
        <v>347</v>
      </c>
      <c r="Y37" s="6" t="s">
        <v>346</v>
      </c>
      <c r="Z37" s="6" t="s">
        <v>345</v>
      </c>
      <c r="AA37" s="27" t="s">
        <v>348</v>
      </c>
      <c r="AB37" s="66"/>
      <c r="AC37" s="32" t="s">
        <v>36</v>
      </c>
      <c r="AD37" s="3" t="s">
        <v>146</v>
      </c>
      <c r="AE37" s="33" t="s">
        <v>38</v>
      </c>
      <c r="AF37" s="6">
        <v>5.2999999999999999E-2</v>
      </c>
      <c r="AG37" s="3" t="s">
        <v>40</v>
      </c>
      <c r="AH37" s="4" t="s">
        <v>41</v>
      </c>
      <c r="AI37" s="32"/>
      <c r="AJ37" s="3"/>
      <c r="AK37" s="33"/>
      <c r="AL37" s="6"/>
      <c r="AM37" s="3"/>
      <c r="AN37" s="34"/>
      <c r="AO37" s="32"/>
      <c r="AP37" s="3"/>
      <c r="AQ37" s="33"/>
      <c r="AR37" s="6"/>
      <c r="AS37" s="3"/>
      <c r="AT37" s="7"/>
      <c r="AU37" s="32"/>
      <c r="AV37" s="3"/>
      <c r="AW37" s="7"/>
      <c r="AX37" s="6"/>
      <c r="AY37" s="3"/>
      <c r="AZ37" s="34"/>
      <c r="BA37" s="32"/>
      <c r="BB37" s="3"/>
      <c r="BC37" s="7"/>
      <c r="BD37" s="6"/>
      <c r="BE37" s="3"/>
      <c r="BF37" s="41"/>
      <c r="BG37" s="6"/>
    </row>
    <row r="38" spans="2:59" ht="18" customHeight="1" x14ac:dyDescent="0.25">
      <c r="B38" s="20">
        <v>43881</v>
      </c>
      <c r="C38" s="39">
        <v>1</v>
      </c>
      <c r="D38" s="39">
        <v>34</v>
      </c>
      <c r="E38" s="39" t="s">
        <v>147</v>
      </c>
      <c r="F38" s="22">
        <f t="shared" si="1"/>
        <v>2.1440000000000001</v>
      </c>
      <c r="G38" s="23" t="s">
        <v>514</v>
      </c>
      <c r="H38" s="7">
        <v>1</v>
      </c>
      <c r="I38" s="7">
        <v>9</v>
      </c>
      <c r="J38" s="24">
        <v>7</v>
      </c>
      <c r="K38" s="25">
        <f t="shared" si="2"/>
        <v>17</v>
      </c>
      <c r="L38" s="164">
        <v>0</v>
      </c>
      <c r="M38" s="6">
        <v>4.9000000000000002E-2</v>
      </c>
      <c r="N38" s="6">
        <v>9.7000000000000003E-2</v>
      </c>
      <c r="O38" s="6">
        <v>2.5000000000000001E-2</v>
      </c>
      <c r="P38" s="27">
        <v>1.9730000000000001</v>
      </c>
      <c r="Q38" s="28">
        <f t="shared" si="3"/>
        <v>0</v>
      </c>
      <c r="R38" s="29">
        <f t="shared" si="3"/>
        <v>2.28544776119403</v>
      </c>
      <c r="S38" s="29">
        <f t="shared" si="3"/>
        <v>4.5242537313432836</v>
      </c>
      <c r="T38" s="29">
        <f t="shared" si="3"/>
        <v>1.166044776119403</v>
      </c>
      <c r="U38" s="30">
        <f t="shared" si="3"/>
        <v>92.024253731343293</v>
      </c>
      <c r="V38" s="126"/>
      <c r="W38" s="28"/>
      <c r="X38" s="6" t="s">
        <v>352</v>
      </c>
      <c r="Y38" s="6" t="s">
        <v>351</v>
      </c>
      <c r="Z38" s="6" t="s">
        <v>350</v>
      </c>
      <c r="AA38" s="27" t="s">
        <v>353</v>
      </c>
      <c r="AB38" s="66"/>
      <c r="AC38" s="32" t="s">
        <v>36</v>
      </c>
      <c r="AD38" s="3" t="s">
        <v>148</v>
      </c>
      <c r="AE38" s="33" t="s">
        <v>38</v>
      </c>
      <c r="AF38" s="6">
        <v>4.9000000000000002E-2</v>
      </c>
      <c r="AG38" s="3" t="s">
        <v>40</v>
      </c>
      <c r="AH38" s="4" t="s">
        <v>41</v>
      </c>
      <c r="AI38" s="32"/>
      <c r="AJ38" s="3"/>
      <c r="AK38" s="33"/>
      <c r="AL38" s="6"/>
      <c r="AM38" s="3"/>
      <c r="AN38" s="34"/>
      <c r="AO38" s="32"/>
      <c r="AP38" s="3"/>
      <c r="AQ38" s="33"/>
      <c r="AR38" s="6"/>
      <c r="AS38" s="3"/>
      <c r="AT38" s="7"/>
      <c r="AU38" s="32"/>
      <c r="AV38" s="3"/>
      <c r="AW38" s="7"/>
      <c r="AX38" s="6"/>
      <c r="AY38" s="3"/>
      <c r="AZ38" s="34"/>
      <c r="BA38" s="32"/>
      <c r="BB38" s="3"/>
      <c r="BC38" s="7"/>
      <c r="BD38" s="6"/>
      <c r="BE38" s="3"/>
      <c r="BF38" s="41"/>
      <c r="BG38" s="6"/>
    </row>
    <row r="39" spans="2:59" ht="18" customHeight="1" x14ac:dyDescent="0.25">
      <c r="B39" s="20"/>
      <c r="C39" s="39">
        <v>1</v>
      </c>
      <c r="D39" s="39">
        <v>35</v>
      </c>
      <c r="E39" s="39" t="s">
        <v>149</v>
      </c>
      <c r="F39" s="22">
        <f t="shared" si="1"/>
        <v>1.6190000000000002</v>
      </c>
      <c r="G39" s="23" t="s">
        <v>514</v>
      </c>
      <c r="H39" s="7">
        <v>1</v>
      </c>
      <c r="I39" s="7">
        <v>8</v>
      </c>
      <c r="J39" s="24">
        <v>9</v>
      </c>
      <c r="K39" s="25">
        <f t="shared" si="2"/>
        <v>18</v>
      </c>
      <c r="L39" s="164">
        <v>0</v>
      </c>
      <c r="M39" s="6">
        <v>0.1</v>
      </c>
      <c r="N39" s="6">
        <v>0.121</v>
      </c>
      <c r="O39" s="6">
        <v>3.5999999999999997E-2</v>
      </c>
      <c r="P39" s="27">
        <v>1.3620000000000001</v>
      </c>
      <c r="Q39" s="28">
        <f t="shared" si="3"/>
        <v>0</v>
      </c>
      <c r="R39" s="29">
        <f t="shared" si="3"/>
        <v>6.1766522544780722</v>
      </c>
      <c r="S39" s="29">
        <f t="shared" si="3"/>
        <v>7.4737492279184661</v>
      </c>
      <c r="T39" s="29">
        <f t="shared" si="3"/>
        <v>2.2235948116121058</v>
      </c>
      <c r="U39" s="30">
        <f t="shared" si="3"/>
        <v>84.126003705991351</v>
      </c>
      <c r="V39" s="126"/>
      <c r="W39" s="28"/>
      <c r="X39" s="6" t="s">
        <v>357</v>
      </c>
      <c r="Y39" s="6" t="s">
        <v>356</v>
      </c>
      <c r="Z39" s="6" t="s">
        <v>355</v>
      </c>
      <c r="AA39" s="27" t="s">
        <v>358</v>
      </c>
      <c r="AB39" s="66"/>
      <c r="AC39" s="32" t="s">
        <v>36</v>
      </c>
      <c r="AD39" s="3" t="s">
        <v>150</v>
      </c>
      <c r="AE39" s="33" t="s">
        <v>38</v>
      </c>
      <c r="AF39" s="6">
        <v>0.1</v>
      </c>
      <c r="AG39" s="3" t="s">
        <v>40</v>
      </c>
      <c r="AH39" s="4" t="s">
        <v>41</v>
      </c>
      <c r="AI39" s="32"/>
      <c r="AJ39" s="3"/>
      <c r="AK39" s="33"/>
      <c r="AL39" s="6"/>
      <c r="AM39" s="3"/>
      <c r="AN39" s="34"/>
      <c r="AO39" s="32"/>
      <c r="AP39" s="3"/>
      <c r="AQ39" s="33"/>
      <c r="AR39" s="6"/>
      <c r="AS39" s="3"/>
      <c r="AT39" s="7"/>
      <c r="AU39" s="32"/>
      <c r="AV39" s="3"/>
      <c r="AW39" s="7"/>
      <c r="AX39" s="6"/>
      <c r="AY39" s="3"/>
      <c r="AZ39" s="34"/>
      <c r="BA39" s="32"/>
      <c r="BB39" s="3"/>
      <c r="BC39" s="7"/>
      <c r="BD39" s="6"/>
      <c r="BE39" s="3"/>
      <c r="BF39" s="41"/>
      <c r="BG39" s="6"/>
    </row>
    <row r="40" spans="2:59" ht="18" customHeight="1" thickBot="1" x14ac:dyDescent="0.3">
      <c r="B40" s="139"/>
      <c r="C40" s="70">
        <v>1</v>
      </c>
      <c r="D40" s="70">
        <v>36</v>
      </c>
      <c r="E40" s="70" t="s">
        <v>151</v>
      </c>
      <c r="F40" s="71">
        <f t="shared" si="1"/>
        <v>3.0840000000000001</v>
      </c>
      <c r="G40" s="72" t="s">
        <v>513</v>
      </c>
      <c r="H40" s="73">
        <v>3</v>
      </c>
      <c r="I40" s="73">
        <v>18</v>
      </c>
      <c r="J40" s="74">
        <v>19</v>
      </c>
      <c r="K40" s="75">
        <f t="shared" si="2"/>
        <v>40</v>
      </c>
      <c r="L40" s="167">
        <v>0</v>
      </c>
      <c r="M40" s="77">
        <f>0.052+0.04+0.159</f>
        <v>0.251</v>
      </c>
      <c r="N40" s="77">
        <v>0.14399999999999999</v>
      </c>
      <c r="O40" s="77">
        <v>6.5000000000000002E-2</v>
      </c>
      <c r="P40" s="78">
        <v>2.6240000000000001</v>
      </c>
      <c r="Q40" s="79">
        <f t="shared" si="3"/>
        <v>0</v>
      </c>
      <c r="R40" s="80">
        <f t="shared" si="3"/>
        <v>8.1387808041504535</v>
      </c>
      <c r="S40" s="80">
        <f t="shared" si="3"/>
        <v>4.6692607003891045</v>
      </c>
      <c r="T40" s="80">
        <f t="shared" si="3"/>
        <v>2.1076523994811933</v>
      </c>
      <c r="U40" s="81">
        <f t="shared" si="3"/>
        <v>85.084306095979244</v>
      </c>
      <c r="V40" s="126"/>
      <c r="W40" s="79"/>
      <c r="X40" s="77" t="s">
        <v>361</v>
      </c>
      <c r="Y40" s="77" t="s">
        <v>360</v>
      </c>
      <c r="Z40" s="77" t="s">
        <v>359</v>
      </c>
      <c r="AA40" s="78" t="s">
        <v>354</v>
      </c>
      <c r="AB40" s="137"/>
      <c r="AC40" s="83" t="s">
        <v>36</v>
      </c>
      <c r="AD40" s="84" t="s">
        <v>152</v>
      </c>
      <c r="AE40" s="85" t="s">
        <v>38</v>
      </c>
      <c r="AF40" s="77">
        <v>5.1999999999999998E-2</v>
      </c>
      <c r="AG40" s="84" t="s">
        <v>40</v>
      </c>
      <c r="AH40" s="86" t="s">
        <v>41</v>
      </c>
      <c r="AI40" s="83" t="s">
        <v>42</v>
      </c>
      <c r="AJ40" s="84" t="s">
        <v>153</v>
      </c>
      <c r="AK40" s="85" t="s">
        <v>38</v>
      </c>
      <c r="AL40" s="77">
        <v>0.04</v>
      </c>
      <c r="AM40" s="84" t="s">
        <v>40</v>
      </c>
      <c r="AN40" s="87" t="s">
        <v>41</v>
      </c>
      <c r="AO40" s="83" t="s">
        <v>46</v>
      </c>
      <c r="AP40" s="84" t="s">
        <v>154</v>
      </c>
      <c r="AQ40" s="85" t="s">
        <v>38</v>
      </c>
      <c r="AR40" s="77">
        <v>0.159</v>
      </c>
      <c r="AS40" s="84" t="s">
        <v>40</v>
      </c>
      <c r="AT40" s="73" t="s">
        <v>41</v>
      </c>
      <c r="AU40" s="83"/>
      <c r="AV40" s="84"/>
      <c r="AW40" s="73"/>
      <c r="AX40" s="77"/>
      <c r="AY40" s="84"/>
      <c r="AZ40" s="87"/>
      <c r="BA40" s="83"/>
      <c r="BB40" s="84"/>
      <c r="BC40" s="73"/>
      <c r="BD40" s="77"/>
      <c r="BE40" s="84"/>
      <c r="BF40" s="88"/>
      <c r="BG40" s="6"/>
    </row>
    <row r="41" spans="2:59" ht="30.75" thickTop="1" x14ac:dyDescent="0.25">
      <c r="B41" s="171" t="s">
        <v>521</v>
      </c>
      <c r="C41" s="39"/>
      <c r="D41" s="39"/>
      <c r="E41" s="39"/>
      <c r="F41" s="122" t="s">
        <v>216</v>
      </c>
      <c r="G41" s="123">
        <f>SUM(G5:G40,H5:H40)</f>
        <v>64</v>
      </c>
      <c r="H41" s="3"/>
      <c r="I41" s="140"/>
      <c r="J41" s="140"/>
      <c r="K41" s="7"/>
      <c r="L41" s="6"/>
      <c r="M41" s="6"/>
      <c r="N41" s="6"/>
      <c r="O41" s="6"/>
      <c r="P41" s="6"/>
      <c r="Q41" s="29"/>
      <c r="R41" s="29"/>
      <c r="S41" s="29"/>
      <c r="T41" s="29"/>
      <c r="U41" s="29"/>
      <c r="V41" s="126"/>
      <c r="W41" s="129"/>
      <c r="X41" s="130"/>
      <c r="Y41" s="130"/>
      <c r="Z41" s="130"/>
      <c r="AA41" s="130"/>
      <c r="AB41" s="137"/>
      <c r="AC41" s="3"/>
      <c r="AD41" s="3"/>
      <c r="AE41" s="33"/>
      <c r="AF41" s="6"/>
      <c r="AG41" s="3"/>
      <c r="AH41" s="4"/>
      <c r="AI41" s="3"/>
      <c r="AJ41" s="3"/>
      <c r="AK41" s="33"/>
      <c r="AL41" s="6"/>
      <c r="AM41" s="3"/>
      <c r="AN41" s="34"/>
      <c r="AO41" s="3"/>
      <c r="AP41" s="3"/>
      <c r="AQ41" s="33"/>
      <c r="AR41" s="6"/>
      <c r="AS41" s="3"/>
      <c r="AT41" s="7"/>
      <c r="AU41" s="3"/>
      <c r="AV41" s="3"/>
      <c r="AW41" s="7"/>
      <c r="AX41" s="6"/>
      <c r="AY41" s="3"/>
      <c r="AZ41" s="34"/>
      <c r="BA41" s="3"/>
      <c r="BB41" s="3"/>
      <c r="BC41" s="7"/>
      <c r="BD41" s="6"/>
      <c r="BE41" s="3"/>
      <c r="BF41" s="34"/>
      <c r="BG41" s="6"/>
    </row>
    <row r="42" spans="2:59" ht="15.75" x14ac:dyDescent="0.25">
      <c r="B42" s="173" t="s">
        <v>155</v>
      </c>
      <c r="C42" s="173"/>
      <c r="D42" s="173"/>
      <c r="E42" s="92"/>
      <c r="F42" s="91">
        <f>SUM(F5:F40)</f>
        <v>76.041000000000011</v>
      </c>
      <c r="G42" s="93"/>
      <c r="H42" s="93"/>
      <c r="I42" s="93"/>
      <c r="J42" s="93"/>
      <c r="K42" s="93"/>
      <c r="L42" s="94"/>
      <c r="M42" s="94"/>
      <c r="N42" s="94"/>
      <c r="O42" s="94"/>
      <c r="P42" s="94"/>
      <c r="Q42" s="95"/>
      <c r="R42" s="95"/>
      <c r="S42" s="95"/>
      <c r="T42" s="95"/>
      <c r="U42" s="95"/>
      <c r="V42" s="95"/>
      <c r="W42" s="135"/>
      <c r="X42" s="136"/>
      <c r="Y42" s="136"/>
      <c r="Z42" s="136"/>
      <c r="AA42" s="136"/>
      <c r="AB42" s="132"/>
      <c r="AC42" s="97"/>
      <c r="AD42" s="97"/>
      <c r="AE42" s="97"/>
      <c r="AF42" s="98"/>
      <c r="AG42" s="98"/>
      <c r="AH42" s="99"/>
      <c r="AI42" s="97"/>
      <c r="AJ42" s="97"/>
      <c r="AK42" s="97"/>
      <c r="AL42" s="98"/>
      <c r="AM42" s="92"/>
      <c r="AN42" s="99"/>
      <c r="AO42" s="97"/>
      <c r="AP42" s="97"/>
      <c r="AQ42" s="97"/>
      <c r="AR42" s="98"/>
      <c r="AS42" s="94"/>
      <c r="AT42" s="94"/>
      <c r="AU42" s="97"/>
      <c r="AV42" s="97"/>
      <c r="AW42" s="97"/>
      <c r="AX42" s="93"/>
      <c r="AY42" s="94"/>
      <c r="AZ42" s="99"/>
      <c r="BA42" s="97"/>
      <c r="BB42" s="97"/>
      <c r="BC42" s="97"/>
      <c r="BD42" s="93"/>
      <c r="BE42" s="93"/>
      <c r="BF42" s="99"/>
      <c r="BG42" s="94"/>
    </row>
    <row r="43" spans="2:59" x14ac:dyDescent="0.2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26"/>
      <c r="X43" s="131"/>
      <c r="Y43" s="131"/>
      <c r="Z43" s="131"/>
      <c r="AA43" s="131"/>
      <c r="AB43" s="133"/>
      <c r="AC43" s="3"/>
      <c r="AD43" s="3"/>
      <c r="AE43" s="3"/>
      <c r="AF43" s="3"/>
      <c r="AG43" s="3"/>
      <c r="AH43" s="4"/>
      <c r="AI43" s="3"/>
      <c r="AJ43" s="3"/>
      <c r="AK43" s="3"/>
      <c r="AL43" s="3"/>
      <c r="AM43" s="5"/>
      <c r="AN43" s="4"/>
      <c r="AO43" s="3"/>
      <c r="AP43" s="3"/>
      <c r="AQ43" s="3"/>
      <c r="AR43" s="3"/>
      <c r="AS43" s="5"/>
      <c r="AT43" s="6"/>
      <c r="AU43" s="3"/>
      <c r="AV43" s="3"/>
      <c r="AW43" s="3"/>
      <c r="AX43" s="3"/>
      <c r="AY43" s="5"/>
      <c r="AZ43" s="4"/>
      <c r="BA43" s="3"/>
      <c r="BB43" s="3"/>
      <c r="BC43" s="3"/>
      <c r="BD43" s="3"/>
      <c r="BE43" s="3"/>
      <c r="BF43" s="4"/>
      <c r="BG43" s="5"/>
    </row>
    <row r="44" spans="2:59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126"/>
      <c r="X44" s="131"/>
      <c r="Y44" s="131"/>
      <c r="Z44" s="131"/>
      <c r="AA44" s="131"/>
      <c r="AB44" s="133"/>
      <c r="AC44" s="3"/>
      <c r="AD44" s="3"/>
      <c r="AE44" s="3"/>
      <c r="AF44" s="3"/>
      <c r="AG44" s="3"/>
      <c r="AH44" s="4"/>
      <c r="AI44" s="3"/>
      <c r="AJ44" s="3"/>
      <c r="AK44" s="3"/>
      <c r="AL44" s="3"/>
      <c r="AM44" s="5"/>
      <c r="AN44" s="4"/>
      <c r="AO44" s="3"/>
      <c r="AP44" s="3"/>
      <c r="AQ44" s="3"/>
      <c r="AR44" s="3"/>
      <c r="AS44" s="5"/>
      <c r="AT44" s="6"/>
      <c r="AU44" s="3"/>
      <c r="AV44" s="3"/>
      <c r="AW44" s="3"/>
      <c r="AX44" s="3"/>
      <c r="AY44" s="5"/>
      <c r="AZ44" s="4"/>
      <c r="BA44" s="3"/>
      <c r="BB44" s="3"/>
      <c r="BC44" s="3"/>
      <c r="BD44" s="3"/>
      <c r="BE44" s="3"/>
      <c r="BF44" s="4"/>
      <c r="BG44" s="5"/>
    </row>
    <row r="45" spans="2:59" x14ac:dyDescent="0.2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26"/>
      <c r="X45" s="131"/>
      <c r="Y45" s="131"/>
      <c r="Z45" s="131"/>
      <c r="AA45" s="131"/>
      <c r="AB45" s="133"/>
      <c r="AC45" s="3"/>
      <c r="AD45" s="3"/>
      <c r="AE45" s="3"/>
      <c r="AF45" s="3"/>
      <c r="AG45" s="3"/>
      <c r="AH45" s="4"/>
      <c r="AI45" s="3"/>
      <c r="AJ45" s="3"/>
      <c r="AK45" s="3"/>
      <c r="AL45" s="3"/>
      <c r="AM45" s="5"/>
      <c r="AN45" s="4"/>
      <c r="AO45" s="3"/>
      <c r="AP45" s="3"/>
      <c r="AQ45" s="3"/>
      <c r="AR45" s="3"/>
      <c r="AS45" s="5"/>
      <c r="AT45" s="6"/>
      <c r="AU45" s="3"/>
      <c r="AV45" s="3"/>
      <c r="AW45" s="3"/>
      <c r="AX45" s="3"/>
      <c r="AY45" s="5"/>
      <c r="AZ45" s="4"/>
      <c r="BA45" s="3"/>
      <c r="BB45" s="3"/>
      <c r="BC45" s="3"/>
      <c r="BD45" s="3"/>
      <c r="BE45" s="3"/>
      <c r="BF45" s="4"/>
      <c r="BG45" s="5"/>
    </row>
    <row r="46" spans="2:59" x14ac:dyDescent="0.2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26"/>
      <c r="X46" s="131"/>
      <c r="Y46" s="131"/>
      <c r="Z46" s="131"/>
      <c r="AA46" s="131"/>
      <c r="AB46" s="133"/>
      <c r="AC46" s="3"/>
      <c r="AD46" s="3"/>
      <c r="AE46" s="3"/>
      <c r="AF46" s="3"/>
      <c r="AG46" s="3"/>
      <c r="AH46" s="4"/>
      <c r="AI46" s="3"/>
      <c r="AJ46" s="3"/>
      <c r="AK46" s="3"/>
      <c r="AL46" s="3"/>
      <c r="AM46" s="5"/>
      <c r="AN46" s="4"/>
      <c r="AO46" s="3"/>
      <c r="AP46" s="3"/>
      <c r="AQ46" s="3"/>
      <c r="AR46" s="3"/>
      <c r="AS46" s="5"/>
      <c r="AT46" s="6"/>
      <c r="AU46" s="3"/>
      <c r="AV46" s="3"/>
      <c r="AW46" s="3"/>
      <c r="AX46" s="3"/>
      <c r="AY46" s="5"/>
      <c r="AZ46" s="4"/>
      <c r="BA46" s="3"/>
      <c r="BB46" s="3"/>
      <c r="BC46" s="3"/>
      <c r="BD46" s="3"/>
      <c r="BE46" s="3"/>
      <c r="BF46" s="4"/>
      <c r="BG46" s="5"/>
    </row>
    <row r="47" spans="2:59" x14ac:dyDescent="0.2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26"/>
      <c r="X47" s="131"/>
      <c r="Y47" s="131"/>
      <c r="Z47" s="131"/>
      <c r="AA47" s="131"/>
      <c r="AB47" s="133"/>
      <c r="AC47" s="3"/>
      <c r="AD47" s="3"/>
      <c r="AE47" s="3"/>
      <c r="AF47" s="3"/>
      <c r="AG47" s="3"/>
      <c r="AH47" s="4"/>
      <c r="AI47" s="3"/>
      <c r="AJ47" s="3"/>
      <c r="AK47" s="3"/>
      <c r="AL47" s="3"/>
      <c r="AM47" s="5"/>
      <c r="AN47" s="4"/>
      <c r="AO47" s="3"/>
      <c r="AP47" s="3"/>
      <c r="AQ47" s="3"/>
      <c r="AR47" s="3"/>
      <c r="AS47" s="5"/>
      <c r="AT47" s="6"/>
      <c r="AU47" s="3"/>
      <c r="AV47" s="3"/>
      <c r="AW47" s="3"/>
      <c r="AX47" s="3"/>
      <c r="AY47" s="5"/>
      <c r="AZ47" s="4"/>
      <c r="BA47" s="3"/>
      <c r="BB47" s="3"/>
      <c r="BC47" s="3"/>
      <c r="BD47" s="3"/>
      <c r="BE47" s="3"/>
      <c r="BF47" s="4"/>
      <c r="BG47" s="5"/>
    </row>
    <row r="48" spans="2:59" x14ac:dyDescent="0.25">
      <c r="W48" s="126"/>
      <c r="X48" s="131"/>
      <c r="Y48" s="131"/>
      <c r="Z48" s="131"/>
      <c r="AA48" s="131"/>
      <c r="AB48" s="134"/>
    </row>
    <row r="49" spans="23:28" x14ac:dyDescent="0.25">
      <c r="W49" s="126"/>
      <c r="X49" s="131"/>
      <c r="Y49" s="131"/>
      <c r="Z49" s="131"/>
      <c r="AA49" s="131"/>
      <c r="AB49" s="134"/>
    </row>
    <row r="50" spans="23:28" x14ac:dyDescent="0.25">
      <c r="W50" s="126"/>
      <c r="X50" s="131"/>
      <c r="Y50" s="131"/>
      <c r="Z50" s="131"/>
      <c r="AA50" s="131"/>
      <c r="AB50" s="134"/>
    </row>
    <row r="51" spans="23:28" x14ac:dyDescent="0.25">
      <c r="W51" s="126"/>
      <c r="X51" s="131"/>
      <c r="Y51" s="131"/>
      <c r="Z51" s="131"/>
      <c r="AA51" s="131"/>
      <c r="AB51" s="134"/>
    </row>
    <row r="52" spans="23:28" x14ac:dyDescent="0.25">
      <c r="W52" s="126"/>
      <c r="X52" s="131"/>
      <c r="Y52" s="131"/>
      <c r="Z52" s="131"/>
      <c r="AA52" s="131"/>
      <c r="AB52" s="134"/>
    </row>
    <row r="53" spans="23:28" x14ac:dyDescent="0.25">
      <c r="W53" s="126"/>
      <c r="X53" s="131"/>
      <c r="Y53" s="131"/>
      <c r="Z53" s="131"/>
      <c r="AA53" s="131"/>
      <c r="AB53" s="134"/>
    </row>
    <row r="54" spans="23:28" x14ac:dyDescent="0.25">
      <c r="W54" s="126"/>
      <c r="X54" s="131"/>
      <c r="Y54" s="131"/>
      <c r="Z54" s="131"/>
      <c r="AA54" s="131"/>
      <c r="AB54" s="134"/>
    </row>
    <row r="55" spans="23:28" x14ac:dyDescent="0.25">
      <c r="W55" s="126"/>
      <c r="X55" s="131"/>
      <c r="Y55" s="131"/>
      <c r="Z55" s="131"/>
      <c r="AA55" s="131"/>
      <c r="AB55" s="134"/>
    </row>
    <row r="56" spans="23:28" x14ac:dyDescent="0.25">
      <c r="W56" s="126"/>
      <c r="X56" s="131"/>
      <c r="Y56" s="131"/>
      <c r="Z56" s="131"/>
      <c r="AA56" s="131"/>
      <c r="AB56" s="134"/>
    </row>
    <row r="57" spans="23:28" x14ac:dyDescent="0.25">
      <c r="W57" s="126"/>
      <c r="X57" s="131"/>
      <c r="Y57" s="131"/>
      <c r="Z57" s="131"/>
      <c r="AA57" s="131"/>
      <c r="AB57" s="134"/>
    </row>
    <row r="58" spans="23:28" x14ac:dyDescent="0.25">
      <c r="W58" s="126"/>
      <c r="X58" s="131"/>
      <c r="Y58" s="131"/>
      <c r="Z58" s="131"/>
      <c r="AA58" s="131"/>
      <c r="AB58" s="134"/>
    </row>
    <row r="59" spans="23:28" x14ac:dyDescent="0.25">
      <c r="W59" s="126"/>
      <c r="X59" s="131"/>
      <c r="Y59" s="131"/>
      <c r="Z59" s="131"/>
      <c r="AA59" s="131"/>
      <c r="AB59" s="134"/>
    </row>
    <row r="60" spans="23:28" x14ac:dyDescent="0.25">
      <c r="W60" s="126"/>
      <c r="X60" s="131"/>
      <c r="Y60" s="131"/>
      <c r="Z60" s="131"/>
      <c r="AA60" s="131"/>
      <c r="AB60" s="134"/>
    </row>
    <row r="61" spans="23:28" x14ac:dyDescent="0.25">
      <c r="W61" s="126"/>
      <c r="X61" s="131"/>
      <c r="Y61" s="131"/>
      <c r="Z61" s="131"/>
      <c r="AA61" s="131"/>
      <c r="AB61" s="134"/>
    </row>
    <row r="62" spans="23:28" x14ac:dyDescent="0.25">
      <c r="W62" s="126"/>
      <c r="X62" s="131"/>
      <c r="Y62" s="131"/>
      <c r="Z62" s="131"/>
      <c r="AA62" s="131"/>
      <c r="AB62" s="134"/>
    </row>
    <row r="63" spans="23:28" x14ac:dyDescent="0.25">
      <c r="W63" s="126"/>
      <c r="X63" s="131"/>
      <c r="Y63" s="131"/>
      <c r="Z63" s="131"/>
      <c r="AA63" s="131"/>
      <c r="AB63" s="134"/>
    </row>
    <row r="64" spans="23:28" x14ac:dyDescent="0.25">
      <c r="W64" s="126"/>
      <c r="X64" s="131"/>
      <c r="Y64" s="131"/>
      <c r="Z64" s="131"/>
      <c r="AA64" s="131"/>
      <c r="AB64" s="134"/>
    </row>
    <row r="65" spans="23:28" x14ac:dyDescent="0.25">
      <c r="W65" s="126"/>
      <c r="X65" s="131"/>
      <c r="Y65" s="131"/>
      <c r="Z65" s="131"/>
      <c r="AA65" s="131"/>
      <c r="AB65" s="134"/>
    </row>
    <row r="66" spans="23:28" x14ac:dyDescent="0.25">
      <c r="W66" s="126"/>
      <c r="X66" s="131"/>
      <c r="Y66" s="131"/>
      <c r="Z66" s="131"/>
      <c r="AA66" s="131"/>
      <c r="AB66" s="134"/>
    </row>
    <row r="67" spans="23:28" x14ac:dyDescent="0.25">
      <c r="W67" s="126"/>
      <c r="X67" s="131"/>
      <c r="Y67" s="131"/>
      <c r="Z67" s="131"/>
      <c r="AA67" s="131"/>
      <c r="AB67" s="134"/>
    </row>
    <row r="68" spans="23:28" x14ac:dyDescent="0.25">
      <c r="W68" s="126"/>
      <c r="X68" s="131"/>
      <c r="Y68" s="131"/>
      <c r="Z68" s="131"/>
      <c r="AA68" s="131"/>
      <c r="AB68" s="134"/>
    </row>
    <row r="69" spans="23:28" x14ac:dyDescent="0.25">
      <c r="W69" s="126"/>
      <c r="X69" s="131"/>
      <c r="Y69" s="131"/>
      <c r="Z69" s="131"/>
      <c r="AA69" s="131"/>
      <c r="AB69" s="134"/>
    </row>
    <row r="70" spans="23:28" x14ac:dyDescent="0.25">
      <c r="W70" s="126"/>
      <c r="X70" s="131"/>
      <c r="Y70" s="131"/>
      <c r="Z70" s="131"/>
      <c r="AA70" s="131"/>
      <c r="AB70" s="134"/>
    </row>
    <row r="71" spans="23:28" x14ac:dyDescent="0.25">
      <c r="W71" s="29"/>
      <c r="X71" s="6"/>
      <c r="Y71" s="6"/>
      <c r="Z71" s="6"/>
      <c r="AA71" s="6"/>
    </row>
  </sheetData>
  <mergeCells count="6">
    <mergeCell ref="AC3:BF3"/>
    <mergeCell ref="W3:AA3"/>
    <mergeCell ref="B3:F3"/>
    <mergeCell ref="G3:K3"/>
    <mergeCell ref="L3:P3"/>
    <mergeCell ref="Q3:U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workbookViewId="0">
      <pane xSplit="5" ySplit="4" topLeftCell="AG5" activePane="bottomRight" state="frozen"/>
      <selection pane="topRight" activeCell="F1" sqref="F1"/>
      <selection pane="bottomLeft" activeCell="A5" sqref="A5"/>
      <selection pane="bottomRight" activeCell="AM5" sqref="AM5"/>
    </sheetView>
  </sheetViews>
  <sheetFormatPr defaultRowHeight="15" x14ac:dyDescent="0.25"/>
  <cols>
    <col min="1" max="1" width="2.28515625" customWidth="1"/>
    <col min="2" max="2" width="10.7109375" bestFit="1" customWidth="1"/>
    <col min="3" max="3" width="5.42578125" customWidth="1"/>
    <col min="4" max="4" width="8.42578125" style="3" customWidth="1"/>
    <col min="5" max="5" width="13.28515625" style="100" customWidth="1"/>
    <col min="6" max="6" width="13.5703125" style="3" customWidth="1"/>
    <col min="7" max="7" width="8.7109375" style="3" customWidth="1"/>
    <col min="8" max="21" width="8.85546875" style="3"/>
    <col min="22" max="22" width="3.42578125" style="3" customWidth="1"/>
    <col min="23" max="24" width="8.85546875" style="3" customWidth="1"/>
    <col min="25" max="27" width="7.7109375" style="3" customWidth="1"/>
    <col min="28" max="28" width="3.42578125" style="3" customWidth="1"/>
    <col min="29" max="29" width="5.85546875" style="3" customWidth="1"/>
    <col min="30" max="30" width="11.140625" style="3" customWidth="1"/>
    <col min="31" max="31" width="8.42578125" style="3" customWidth="1"/>
    <col min="32" max="32" width="8.85546875" style="3"/>
    <col min="33" max="33" width="10.42578125" style="3" customWidth="1"/>
    <col min="34" max="34" width="9.28515625" style="4" customWidth="1"/>
    <col min="35" max="35" width="4.7109375" style="3" customWidth="1"/>
    <col min="36" max="36" width="11.42578125" style="3" customWidth="1"/>
    <col min="37" max="37" width="8.7109375" style="3" customWidth="1"/>
    <col min="38" max="38" width="9.7109375" style="3" customWidth="1"/>
    <col min="39" max="39" width="11.85546875" style="5" customWidth="1"/>
    <col min="40" max="40" width="8.7109375" style="4" customWidth="1"/>
    <col min="41" max="41" width="5.42578125" style="3" customWidth="1"/>
    <col min="42" max="42" width="11.28515625" style="3" customWidth="1"/>
    <col min="43" max="43" width="8.85546875" style="3"/>
    <col min="44" max="44" width="9.5703125" style="3" customWidth="1"/>
    <col min="45" max="45" width="8.85546875" style="5"/>
    <col min="46" max="46" width="9.42578125" style="6" customWidth="1"/>
    <col min="47" max="47" width="7.5703125" style="3" customWidth="1"/>
    <col min="48" max="48" width="11" style="3" customWidth="1"/>
    <col min="49" max="49" width="9.28515625" style="3" customWidth="1"/>
    <col min="50" max="50" width="9.5703125" style="3" customWidth="1"/>
    <col min="51" max="51" width="8.85546875" style="5"/>
    <col min="52" max="52" width="8.85546875" style="4"/>
    <col min="53" max="53" width="7.85546875" style="3" customWidth="1"/>
    <col min="54" max="54" width="10.42578125" style="3" customWidth="1"/>
    <col min="55" max="55" width="8.85546875" style="3"/>
    <col min="56" max="56" width="9.7109375" style="3" customWidth="1"/>
    <col min="57" max="57" width="8.28515625" style="3" customWidth="1"/>
    <col min="58" max="58" width="8.85546875" style="4"/>
    <col min="59" max="59" width="8.85546875" style="5"/>
  </cols>
  <sheetData>
    <row r="1" spans="1:59" ht="18.75" x14ac:dyDescent="0.3">
      <c r="A1" s="1" t="s">
        <v>156</v>
      </c>
      <c r="W1" s="1"/>
      <c r="X1" s="1"/>
      <c r="Y1" s="1"/>
      <c r="Z1" s="1"/>
      <c r="AA1" s="1"/>
    </row>
    <row r="2" spans="1:59" ht="15.75" thickBot="1" x14ac:dyDescent="0.3"/>
    <row r="3" spans="1:59" s="120" customFormat="1" ht="15" customHeight="1" thickBot="1" x14ac:dyDescent="0.3">
      <c r="B3" s="181" t="s">
        <v>13</v>
      </c>
      <c r="C3" s="182"/>
      <c r="D3" s="182"/>
      <c r="E3" s="182"/>
      <c r="F3" s="183"/>
      <c r="G3" s="181" t="s">
        <v>14</v>
      </c>
      <c r="H3" s="182"/>
      <c r="I3" s="182"/>
      <c r="J3" s="182"/>
      <c r="K3" s="183"/>
      <c r="L3" s="184" t="s">
        <v>15</v>
      </c>
      <c r="M3" s="185"/>
      <c r="N3" s="185"/>
      <c r="O3" s="185"/>
      <c r="P3" s="186"/>
      <c r="Q3" s="184" t="s">
        <v>16</v>
      </c>
      <c r="R3" s="185"/>
      <c r="S3" s="185"/>
      <c r="T3" s="185"/>
      <c r="U3" s="186"/>
      <c r="V3" s="142"/>
      <c r="W3" s="178" t="s">
        <v>362</v>
      </c>
      <c r="X3" s="179"/>
      <c r="Y3" s="179"/>
      <c r="Z3" s="179"/>
      <c r="AA3" s="180"/>
      <c r="AC3" s="178" t="s">
        <v>17</v>
      </c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80"/>
    </row>
    <row r="4" spans="1:59" ht="60.75" thickBot="1" x14ac:dyDescent="0.3">
      <c r="B4" s="8" t="s">
        <v>18</v>
      </c>
      <c r="C4" s="9" t="s">
        <v>19</v>
      </c>
      <c r="D4" s="9" t="s">
        <v>157</v>
      </c>
      <c r="E4" s="101" t="s">
        <v>21</v>
      </c>
      <c r="F4" s="10" t="s">
        <v>22</v>
      </c>
      <c r="G4" s="8" t="s">
        <v>23</v>
      </c>
      <c r="H4" s="9" t="s">
        <v>24</v>
      </c>
      <c r="I4" s="9" t="s">
        <v>25</v>
      </c>
      <c r="J4" s="11" t="s">
        <v>26</v>
      </c>
      <c r="K4" s="12" t="s">
        <v>27</v>
      </c>
      <c r="L4" s="8" t="s">
        <v>23</v>
      </c>
      <c r="M4" s="9" t="s">
        <v>24</v>
      </c>
      <c r="N4" s="9" t="s">
        <v>25</v>
      </c>
      <c r="O4" s="9" t="s">
        <v>26</v>
      </c>
      <c r="P4" s="11" t="s">
        <v>28</v>
      </c>
      <c r="Q4" s="8" t="s">
        <v>23</v>
      </c>
      <c r="R4" s="9" t="s">
        <v>24</v>
      </c>
      <c r="S4" s="9" t="s">
        <v>25</v>
      </c>
      <c r="T4" s="9" t="s">
        <v>26</v>
      </c>
      <c r="U4" s="11" t="s">
        <v>28</v>
      </c>
      <c r="V4" s="125"/>
      <c r="W4" s="14" t="s">
        <v>23</v>
      </c>
      <c r="X4" s="9" t="s">
        <v>224</v>
      </c>
      <c r="Y4" s="127" t="s">
        <v>25</v>
      </c>
      <c r="Z4" s="9" t="s">
        <v>26</v>
      </c>
      <c r="AA4" s="11" t="s">
        <v>28</v>
      </c>
      <c r="AB4" s="13"/>
      <c r="AC4" s="14" t="s">
        <v>158</v>
      </c>
      <c r="AD4" s="15" t="s">
        <v>30</v>
      </c>
      <c r="AE4" s="15" t="s">
        <v>31</v>
      </c>
      <c r="AF4" s="16" t="s">
        <v>32</v>
      </c>
      <c r="AG4" s="15" t="s">
        <v>33</v>
      </c>
      <c r="AH4" s="17" t="s">
        <v>34</v>
      </c>
      <c r="AI4" s="14" t="s">
        <v>159</v>
      </c>
      <c r="AJ4" s="15" t="s">
        <v>30</v>
      </c>
      <c r="AK4" s="15" t="s">
        <v>31</v>
      </c>
      <c r="AL4" s="16" t="s">
        <v>32</v>
      </c>
      <c r="AM4" s="15" t="s">
        <v>33</v>
      </c>
      <c r="AN4" s="18" t="s">
        <v>34</v>
      </c>
      <c r="AO4" s="14" t="s">
        <v>158</v>
      </c>
      <c r="AP4" s="15" t="s">
        <v>30</v>
      </c>
      <c r="AQ4" s="15" t="s">
        <v>31</v>
      </c>
      <c r="AR4" s="16" t="s">
        <v>32</v>
      </c>
      <c r="AS4" s="15" t="s">
        <v>33</v>
      </c>
      <c r="AT4" s="17" t="s">
        <v>34</v>
      </c>
      <c r="AU4" s="14" t="s">
        <v>158</v>
      </c>
      <c r="AV4" s="15" t="s">
        <v>30</v>
      </c>
      <c r="AW4" s="15" t="s">
        <v>31</v>
      </c>
      <c r="AX4" s="16" t="s">
        <v>32</v>
      </c>
      <c r="AY4" s="15" t="s">
        <v>33</v>
      </c>
      <c r="AZ4" s="18" t="s">
        <v>34</v>
      </c>
      <c r="BA4" s="14" t="s">
        <v>158</v>
      </c>
      <c r="BB4" s="15" t="s">
        <v>30</v>
      </c>
      <c r="BC4" s="15" t="s">
        <v>31</v>
      </c>
      <c r="BD4" s="16" t="s">
        <v>32</v>
      </c>
      <c r="BE4" s="15" t="s">
        <v>33</v>
      </c>
      <c r="BF4" s="18" t="s">
        <v>34</v>
      </c>
      <c r="BG4" s="19"/>
    </row>
    <row r="5" spans="1:59" s="3" customFormat="1" x14ac:dyDescent="0.25">
      <c r="B5" s="20">
        <v>44153</v>
      </c>
      <c r="C5" s="7">
        <v>2</v>
      </c>
      <c r="D5" s="7">
        <v>1</v>
      </c>
      <c r="E5" s="102" t="s">
        <v>35</v>
      </c>
      <c r="F5" s="22">
        <f>SUM(L5:P5)</f>
        <v>2.0009999999999999</v>
      </c>
      <c r="G5" s="23" t="s">
        <v>44</v>
      </c>
      <c r="H5" s="7" t="s">
        <v>44</v>
      </c>
      <c r="I5" s="7">
        <v>7</v>
      </c>
      <c r="J5" s="24">
        <v>7</v>
      </c>
      <c r="K5" s="25">
        <f>SUM(G5:J5)</f>
        <v>14</v>
      </c>
      <c r="L5" s="164">
        <v>0</v>
      </c>
      <c r="M5" s="6">
        <v>0</v>
      </c>
      <c r="N5" s="6">
        <v>6.2E-2</v>
      </c>
      <c r="O5" s="6">
        <v>2.3E-2</v>
      </c>
      <c r="P5" s="27">
        <v>1.9159999999999999</v>
      </c>
      <c r="Q5" s="28">
        <f t="shared" ref="Q5:U5" si="0">L5/$F5*100</f>
        <v>0</v>
      </c>
      <c r="R5" s="29">
        <f t="shared" si="0"/>
        <v>0</v>
      </c>
      <c r="S5" s="29">
        <f t="shared" si="0"/>
        <v>3.0984507746126941</v>
      </c>
      <c r="T5" s="29">
        <f t="shared" si="0"/>
        <v>1.1494252873563218</v>
      </c>
      <c r="U5" s="30">
        <f t="shared" si="0"/>
        <v>95.752123938030991</v>
      </c>
      <c r="V5" s="30"/>
      <c r="W5" s="28"/>
      <c r="X5" s="6"/>
      <c r="Y5" s="6" t="s">
        <v>364</v>
      </c>
      <c r="Z5" s="6" t="s">
        <v>365</v>
      </c>
      <c r="AA5" s="27" t="s">
        <v>363</v>
      </c>
      <c r="AB5" s="112"/>
      <c r="AC5" s="36"/>
      <c r="AH5" s="34"/>
      <c r="AI5" s="35"/>
      <c r="AK5" s="33"/>
      <c r="AL5" s="6"/>
      <c r="AN5" s="34"/>
      <c r="AO5" s="32"/>
      <c r="AQ5" s="7"/>
      <c r="AR5" s="6"/>
      <c r="AT5" s="7"/>
      <c r="AU5" s="32"/>
      <c r="AW5" s="7"/>
      <c r="AX5" s="6"/>
      <c r="AZ5" s="34"/>
      <c r="BA5" s="32"/>
      <c r="BD5" s="5"/>
      <c r="BE5" s="36"/>
      <c r="BF5" s="37"/>
      <c r="BG5" s="5"/>
    </row>
    <row r="6" spans="1:59" s="3" customFormat="1" x14ac:dyDescent="0.25">
      <c r="B6" s="38"/>
      <c r="C6" s="39">
        <v>2</v>
      </c>
      <c r="D6" s="39">
        <v>2</v>
      </c>
      <c r="E6" s="103" t="s">
        <v>45</v>
      </c>
      <c r="F6" s="22">
        <f t="shared" ref="F6:F41" si="1">SUM(L6:P6)</f>
        <v>2.2729999999999997</v>
      </c>
      <c r="G6" s="23" t="s">
        <v>44</v>
      </c>
      <c r="H6" s="7">
        <v>1</v>
      </c>
      <c r="I6" s="7">
        <v>11</v>
      </c>
      <c r="J6" s="24">
        <v>8</v>
      </c>
      <c r="K6" s="25">
        <f t="shared" ref="K6:K41" si="2">SUM(G6:J6)</f>
        <v>20</v>
      </c>
      <c r="L6" s="164">
        <v>0</v>
      </c>
      <c r="M6" s="6">
        <v>0.05</v>
      </c>
      <c r="N6" s="6">
        <v>0.08</v>
      </c>
      <c r="O6" s="6">
        <v>1.7000000000000001E-2</v>
      </c>
      <c r="P6" s="27">
        <v>2.1259999999999999</v>
      </c>
      <c r="Q6" s="28">
        <f t="shared" ref="Q6:Q34" si="3">L6/$F6*100</f>
        <v>0</v>
      </c>
      <c r="R6" s="29">
        <f t="shared" ref="R6:R34" si="4">M6/$F6*100</f>
        <v>2.1997360316761991</v>
      </c>
      <c r="S6" s="29">
        <f t="shared" ref="S6:S34" si="5">N6/$F6*100</f>
        <v>3.519577650681919</v>
      </c>
      <c r="T6" s="29">
        <f t="shared" ref="T6:T34" si="6">O6/$F6*100</f>
        <v>0.7479102507699078</v>
      </c>
      <c r="U6" s="30">
        <f t="shared" ref="U6:U34" si="7">P6/$F6*100</f>
        <v>93.532776066871975</v>
      </c>
      <c r="V6" s="126"/>
      <c r="W6" s="28"/>
      <c r="X6" s="3" t="s">
        <v>196</v>
      </c>
      <c r="Y6" s="6" t="s">
        <v>367</v>
      </c>
      <c r="Z6" s="6" t="s">
        <v>368</v>
      </c>
      <c r="AA6" s="27" t="s">
        <v>366</v>
      </c>
      <c r="AB6" s="31"/>
      <c r="AC6" s="32" t="s">
        <v>36</v>
      </c>
      <c r="AD6" s="3" t="s">
        <v>196</v>
      </c>
      <c r="AE6" s="33" t="s">
        <v>38</v>
      </c>
      <c r="AF6" s="6">
        <v>0.05</v>
      </c>
      <c r="AG6" s="3" t="s">
        <v>40</v>
      </c>
      <c r="AH6" s="34" t="s">
        <v>41</v>
      </c>
      <c r="AI6" s="32"/>
      <c r="AK6" s="33"/>
      <c r="AL6" s="6"/>
      <c r="AN6" s="34"/>
      <c r="AO6" s="32"/>
      <c r="AQ6" s="7"/>
      <c r="AR6" s="6"/>
      <c r="AT6" s="7"/>
      <c r="AU6" s="32"/>
      <c r="AW6" s="7"/>
      <c r="AX6" s="6"/>
      <c r="AZ6" s="34"/>
      <c r="BA6" s="32"/>
      <c r="BD6" s="5"/>
      <c r="BF6" s="41"/>
      <c r="BG6" s="5"/>
    </row>
    <row r="7" spans="1:59" s="3" customFormat="1" x14ac:dyDescent="0.25">
      <c r="B7" s="38"/>
      <c r="C7" s="39">
        <v>2</v>
      </c>
      <c r="D7" s="39">
        <v>3</v>
      </c>
      <c r="E7" s="103" t="s">
        <v>50</v>
      </c>
      <c r="F7" s="22">
        <f t="shared" si="1"/>
        <v>2.9630000000000001</v>
      </c>
      <c r="G7" s="23" t="s">
        <v>44</v>
      </c>
      <c r="H7" s="7">
        <v>3</v>
      </c>
      <c r="I7" s="7">
        <v>11</v>
      </c>
      <c r="J7" s="24">
        <v>20</v>
      </c>
      <c r="K7" s="25">
        <f t="shared" si="2"/>
        <v>34</v>
      </c>
      <c r="L7" s="164">
        <v>0</v>
      </c>
      <c r="M7" s="6">
        <v>0.193</v>
      </c>
      <c r="N7" s="6">
        <v>0.121</v>
      </c>
      <c r="O7" s="6">
        <v>6.6000000000000003E-2</v>
      </c>
      <c r="P7" s="27">
        <v>2.5830000000000002</v>
      </c>
      <c r="Q7" s="28">
        <f t="shared" si="3"/>
        <v>0</v>
      </c>
      <c r="R7" s="29">
        <f t="shared" si="4"/>
        <v>6.5136685791427604</v>
      </c>
      <c r="S7" s="29">
        <f t="shared" si="5"/>
        <v>4.0836989537630775</v>
      </c>
      <c r="T7" s="29">
        <f t="shared" si="6"/>
        <v>2.2274721565980427</v>
      </c>
      <c r="U7" s="30">
        <f t="shared" si="7"/>
        <v>87.175160310496125</v>
      </c>
      <c r="V7" s="126"/>
      <c r="W7" s="28"/>
      <c r="X7" s="3" t="s">
        <v>163</v>
      </c>
      <c r="Y7" s="6" t="s">
        <v>370</v>
      </c>
      <c r="Z7" s="6" t="s">
        <v>371</v>
      </c>
      <c r="AA7" s="27" t="s">
        <v>369</v>
      </c>
      <c r="AB7" s="31"/>
      <c r="AC7" s="32" t="s">
        <v>36</v>
      </c>
      <c r="AD7" s="3" t="s">
        <v>163</v>
      </c>
      <c r="AE7" s="33" t="s">
        <v>38</v>
      </c>
      <c r="AF7" s="6">
        <v>4.2000000000000003E-2</v>
      </c>
      <c r="AG7" s="46" t="s">
        <v>40</v>
      </c>
      <c r="AH7" s="34" t="s">
        <v>41</v>
      </c>
      <c r="AI7" s="32" t="s">
        <v>42</v>
      </c>
      <c r="AJ7" s="3" t="s">
        <v>163</v>
      </c>
      <c r="AK7" s="33" t="s">
        <v>38</v>
      </c>
      <c r="AL7" s="6">
        <v>0.128</v>
      </c>
      <c r="AM7" s="46" t="s">
        <v>40</v>
      </c>
      <c r="AN7" s="34" t="s">
        <v>41</v>
      </c>
      <c r="AO7" s="32" t="s">
        <v>46</v>
      </c>
      <c r="AP7" s="3" t="s">
        <v>163</v>
      </c>
      <c r="AQ7" s="33" t="s">
        <v>38</v>
      </c>
      <c r="AR7" s="6">
        <v>2.3E-2</v>
      </c>
      <c r="AS7" s="46" t="s">
        <v>40</v>
      </c>
      <c r="AT7" s="34" t="s">
        <v>41</v>
      </c>
      <c r="AU7" s="32"/>
      <c r="AW7" s="7"/>
      <c r="AX7" s="6"/>
      <c r="AZ7" s="34"/>
      <c r="BA7" s="32"/>
      <c r="BC7" s="7"/>
      <c r="BD7" s="6"/>
      <c r="BF7" s="41"/>
      <c r="BG7" s="6"/>
    </row>
    <row r="8" spans="1:59" s="43" customFormat="1" x14ac:dyDescent="0.25">
      <c r="B8" s="38">
        <v>44154</v>
      </c>
      <c r="C8" s="39">
        <v>2</v>
      </c>
      <c r="D8" s="39">
        <v>4</v>
      </c>
      <c r="E8" s="103" t="s">
        <v>53</v>
      </c>
      <c r="F8" s="22">
        <f t="shared" si="1"/>
        <v>2.9430000000000001</v>
      </c>
      <c r="G8" s="23" t="s">
        <v>44</v>
      </c>
      <c r="H8" s="7">
        <v>1</v>
      </c>
      <c r="I8" s="7">
        <v>13</v>
      </c>
      <c r="J8" s="24">
        <v>36</v>
      </c>
      <c r="K8" s="25">
        <f t="shared" si="2"/>
        <v>50</v>
      </c>
      <c r="L8" s="164">
        <v>0</v>
      </c>
      <c r="M8" s="6">
        <v>0.1</v>
      </c>
      <c r="N8" s="6">
        <v>0.08</v>
      </c>
      <c r="O8" s="6">
        <v>0.13100000000000001</v>
      </c>
      <c r="P8" s="27">
        <v>2.6320000000000001</v>
      </c>
      <c r="Q8" s="28">
        <f t="shared" si="3"/>
        <v>0</v>
      </c>
      <c r="R8" s="29">
        <f t="shared" si="4"/>
        <v>3.3978933061501868</v>
      </c>
      <c r="S8" s="29">
        <f t="shared" si="5"/>
        <v>2.7183146449201492</v>
      </c>
      <c r="T8" s="29">
        <f t="shared" si="6"/>
        <v>4.4512402310567447</v>
      </c>
      <c r="U8" s="30">
        <f t="shared" si="7"/>
        <v>89.43255181787292</v>
      </c>
      <c r="V8" s="126"/>
      <c r="W8" s="128"/>
      <c r="X8" s="46" t="s">
        <v>164</v>
      </c>
      <c r="Y8" s="48" t="s">
        <v>373</v>
      </c>
      <c r="Z8" s="48" t="s">
        <v>374</v>
      </c>
      <c r="AA8" s="62" t="s">
        <v>372</v>
      </c>
      <c r="AB8" s="44"/>
      <c r="AC8" s="45" t="s">
        <v>36</v>
      </c>
      <c r="AD8" s="46" t="s">
        <v>164</v>
      </c>
      <c r="AE8" s="47" t="s">
        <v>38</v>
      </c>
      <c r="AF8" s="48">
        <v>0.1</v>
      </c>
      <c r="AG8" s="46" t="s">
        <v>40</v>
      </c>
      <c r="AH8" s="34" t="s">
        <v>41</v>
      </c>
      <c r="AI8" s="50"/>
      <c r="AJ8" s="51"/>
      <c r="AK8" s="52"/>
      <c r="AL8" s="53"/>
      <c r="AM8" s="51"/>
      <c r="AN8" s="49"/>
      <c r="AO8" s="50"/>
      <c r="AP8" s="51"/>
      <c r="AQ8" s="54"/>
      <c r="AR8" s="53"/>
      <c r="AS8" s="51"/>
      <c r="AT8" s="54"/>
      <c r="AU8" s="50"/>
      <c r="AV8" s="51"/>
      <c r="AW8" s="54"/>
      <c r="AX8" s="53"/>
      <c r="AY8" s="51"/>
      <c r="AZ8" s="49"/>
      <c r="BA8" s="50"/>
      <c r="BB8" s="51"/>
      <c r="BC8" s="54"/>
      <c r="BD8" s="53"/>
      <c r="BE8" s="51"/>
      <c r="BF8" s="55"/>
      <c r="BG8" s="53"/>
    </row>
    <row r="9" spans="1:59" x14ac:dyDescent="0.25">
      <c r="B9" s="56">
        <v>44158</v>
      </c>
      <c r="C9" s="7">
        <v>2</v>
      </c>
      <c r="D9" s="39">
        <v>5</v>
      </c>
      <c r="E9" s="103" t="s">
        <v>55</v>
      </c>
      <c r="F9" s="22">
        <f t="shared" si="1"/>
        <v>2.754</v>
      </c>
      <c r="G9" s="23" t="s">
        <v>44</v>
      </c>
      <c r="H9" s="7">
        <v>5</v>
      </c>
      <c r="I9" s="7">
        <v>13</v>
      </c>
      <c r="J9" s="24">
        <v>19</v>
      </c>
      <c r="K9" s="25">
        <f t="shared" si="2"/>
        <v>37</v>
      </c>
      <c r="L9" s="164">
        <v>0</v>
      </c>
      <c r="M9" s="6">
        <v>0.24399999999999999</v>
      </c>
      <c r="N9" s="6">
        <v>9.4E-2</v>
      </c>
      <c r="O9" s="6">
        <v>5.3999999999999999E-2</v>
      </c>
      <c r="P9" s="27">
        <v>2.3620000000000001</v>
      </c>
      <c r="Q9" s="28">
        <f t="shared" si="3"/>
        <v>0</v>
      </c>
      <c r="R9" s="29">
        <f t="shared" si="4"/>
        <v>8.8598402323892511</v>
      </c>
      <c r="S9" s="29">
        <f t="shared" si="5"/>
        <v>3.4132171387073349</v>
      </c>
      <c r="T9" s="29">
        <f t="shared" si="6"/>
        <v>1.9607843137254901</v>
      </c>
      <c r="U9" s="30">
        <f t="shared" si="7"/>
        <v>85.766158315177933</v>
      </c>
      <c r="V9" s="126"/>
      <c r="W9" s="28"/>
      <c r="X9" s="3" t="s">
        <v>165</v>
      </c>
      <c r="Y9" s="6" t="s">
        <v>376</v>
      </c>
      <c r="Z9" s="6" t="s">
        <v>377</v>
      </c>
      <c r="AA9" s="27" t="s">
        <v>375</v>
      </c>
      <c r="AB9" s="31"/>
      <c r="AC9" s="32" t="s">
        <v>166</v>
      </c>
      <c r="AD9" s="3" t="s">
        <v>165</v>
      </c>
      <c r="AE9" s="33" t="s">
        <v>38</v>
      </c>
      <c r="AF9" s="6">
        <f>0.021+0.017</f>
        <v>3.8000000000000006E-2</v>
      </c>
      <c r="AG9" s="46" t="s">
        <v>40</v>
      </c>
      <c r="AH9" s="34" t="s">
        <v>41</v>
      </c>
      <c r="AI9" s="32" t="s">
        <v>42</v>
      </c>
      <c r="AJ9" s="3" t="s">
        <v>165</v>
      </c>
      <c r="AK9" s="33" t="s">
        <v>38</v>
      </c>
      <c r="AL9" s="6">
        <v>9.8000000000000004E-2</v>
      </c>
      <c r="AM9" s="46" t="s">
        <v>40</v>
      </c>
      <c r="AN9" s="34" t="s">
        <v>41</v>
      </c>
      <c r="AO9" s="32" t="s">
        <v>46</v>
      </c>
      <c r="AP9" s="3" t="s">
        <v>165</v>
      </c>
      <c r="AQ9" s="33" t="s">
        <v>38</v>
      </c>
      <c r="AR9" s="6">
        <v>0.05</v>
      </c>
      <c r="AS9" s="46" t="s">
        <v>40</v>
      </c>
      <c r="AT9" s="34" t="s">
        <v>41</v>
      </c>
      <c r="AU9" s="57" t="s">
        <v>48</v>
      </c>
      <c r="AV9" s="5" t="s">
        <v>165</v>
      </c>
      <c r="AW9" s="6" t="s">
        <v>167</v>
      </c>
      <c r="AX9" s="6">
        <v>3.3000000000000002E-2</v>
      </c>
      <c r="AY9" s="46" t="s">
        <v>40</v>
      </c>
      <c r="AZ9" s="34" t="s">
        <v>41</v>
      </c>
      <c r="BA9" s="32" t="s">
        <v>51</v>
      </c>
      <c r="BB9" s="3" t="s">
        <v>165</v>
      </c>
      <c r="BC9" s="33" t="s">
        <v>38</v>
      </c>
      <c r="BD9" s="6">
        <v>2.5000000000000001E-2</v>
      </c>
      <c r="BE9" s="46" t="s">
        <v>40</v>
      </c>
      <c r="BF9" s="41" t="s">
        <v>41</v>
      </c>
      <c r="BG9" s="6"/>
    </row>
    <row r="10" spans="1:59" s="46" customFormat="1" x14ac:dyDescent="0.25">
      <c r="B10" s="59"/>
      <c r="C10" s="39">
        <v>2</v>
      </c>
      <c r="D10" s="21">
        <v>6</v>
      </c>
      <c r="E10" s="103" t="s">
        <v>62</v>
      </c>
      <c r="F10" s="22">
        <f t="shared" si="1"/>
        <v>3.0119999999999996</v>
      </c>
      <c r="G10" s="23" t="s">
        <v>44</v>
      </c>
      <c r="H10" s="60">
        <v>2</v>
      </c>
      <c r="I10" s="60">
        <v>11</v>
      </c>
      <c r="J10" s="61">
        <v>29</v>
      </c>
      <c r="K10" s="25">
        <f t="shared" si="2"/>
        <v>42</v>
      </c>
      <c r="L10" s="165">
        <v>0</v>
      </c>
      <c r="M10" s="48">
        <v>0.14799999999999999</v>
      </c>
      <c r="N10" s="48">
        <v>0.13300000000000001</v>
      </c>
      <c r="O10" s="48">
        <v>9.1999999999999998E-2</v>
      </c>
      <c r="P10" s="110">
        <v>2.6389999999999998</v>
      </c>
      <c r="Q10" s="28">
        <f t="shared" si="3"/>
        <v>0</v>
      </c>
      <c r="R10" s="29">
        <f t="shared" si="4"/>
        <v>4.9136786188579018</v>
      </c>
      <c r="S10" s="29">
        <f t="shared" si="5"/>
        <v>4.4156706507304122</v>
      </c>
      <c r="T10" s="29">
        <f t="shared" si="6"/>
        <v>3.0544488711819393</v>
      </c>
      <c r="U10" s="30">
        <f t="shared" si="7"/>
        <v>87.616201859229761</v>
      </c>
      <c r="V10" s="126"/>
      <c r="W10" s="28"/>
      <c r="X10" s="46" t="s">
        <v>168</v>
      </c>
      <c r="Y10" s="48" t="s">
        <v>379</v>
      </c>
      <c r="Z10" s="48" t="s">
        <v>380</v>
      </c>
      <c r="AA10" s="62" t="s">
        <v>378</v>
      </c>
      <c r="AB10" s="63"/>
      <c r="AC10" s="45" t="s">
        <v>36</v>
      </c>
      <c r="AD10" s="46" t="s">
        <v>168</v>
      </c>
      <c r="AE10" s="47" t="s">
        <v>38</v>
      </c>
      <c r="AF10" s="48">
        <v>0.123</v>
      </c>
      <c r="AG10" s="46" t="s">
        <v>40</v>
      </c>
      <c r="AH10" s="34" t="s">
        <v>41</v>
      </c>
      <c r="AI10" s="45" t="s">
        <v>42</v>
      </c>
      <c r="AJ10" s="46" t="s">
        <v>168</v>
      </c>
      <c r="AK10" s="47" t="s">
        <v>38</v>
      </c>
      <c r="AL10" s="48">
        <v>2.5000000000000001E-2</v>
      </c>
      <c r="AM10" s="46" t="s">
        <v>40</v>
      </c>
      <c r="AN10" s="34" t="s">
        <v>41</v>
      </c>
      <c r="AO10" s="45"/>
      <c r="AQ10" s="47"/>
      <c r="AR10" s="48"/>
      <c r="AT10" s="60"/>
      <c r="AU10" s="45"/>
      <c r="AW10" s="60"/>
      <c r="AX10" s="48"/>
      <c r="AZ10" s="64"/>
      <c r="BA10" s="45"/>
      <c r="BC10" s="60"/>
      <c r="BD10" s="48"/>
      <c r="BF10" s="65"/>
      <c r="BG10" s="48"/>
    </row>
    <row r="11" spans="1:59" s="3" customFormat="1" x14ac:dyDescent="0.25">
      <c r="B11" s="20">
        <v>44159</v>
      </c>
      <c r="C11" s="39">
        <v>2</v>
      </c>
      <c r="D11" s="39">
        <v>7</v>
      </c>
      <c r="E11" s="103" t="s">
        <v>64</v>
      </c>
      <c r="F11" s="22">
        <f t="shared" si="1"/>
        <v>2.488</v>
      </c>
      <c r="G11" s="23" t="s">
        <v>44</v>
      </c>
      <c r="H11" s="7">
        <v>1</v>
      </c>
      <c r="I11" s="7">
        <v>12</v>
      </c>
      <c r="J11" s="24">
        <v>20</v>
      </c>
      <c r="K11" s="25">
        <f t="shared" si="2"/>
        <v>33</v>
      </c>
      <c r="L11" s="164">
        <v>0</v>
      </c>
      <c r="M11" s="6">
        <v>8.8999999999999996E-2</v>
      </c>
      <c r="N11" s="6">
        <v>8.6999999999999994E-2</v>
      </c>
      <c r="O11" s="6">
        <v>5.3999999999999999E-2</v>
      </c>
      <c r="P11" s="27">
        <v>2.258</v>
      </c>
      <c r="Q11" s="28">
        <f t="shared" si="3"/>
        <v>0</v>
      </c>
      <c r="R11" s="29">
        <f t="shared" si="4"/>
        <v>3.5771704180064305</v>
      </c>
      <c r="S11" s="29">
        <f t="shared" si="5"/>
        <v>3.4967845659163985</v>
      </c>
      <c r="T11" s="29">
        <f t="shared" si="6"/>
        <v>2.170418006430868</v>
      </c>
      <c r="U11" s="30">
        <f t="shared" si="7"/>
        <v>90.755627009646304</v>
      </c>
      <c r="V11" s="126"/>
      <c r="W11" s="28"/>
      <c r="X11" s="3" t="s">
        <v>169</v>
      </c>
      <c r="Y11" s="6" t="s">
        <v>382</v>
      </c>
      <c r="Z11" s="6" t="s">
        <v>383</v>
      </c>
      <c r="AA11" s="27" t="s">
        <v>381</v>
      </c>
      <c r="AB11" s="31"/>
      <c r="AC11" s="32" t="s">
        <v>36</v>
      </c>
      <c r="AD11" s="3" t="s">
        <v>169</v>
      </c>
      <c r="AE11" s="33" t="s">
        <v>38</v>
      </c>
      <c r="AF11" s="6">
        <v>8.8999999999999996E-2</v>
      </c>
      <c r="AG11" s="46" t="s">
        <v>40</v>
      </c>
      <c r="AH11" s="34" t="s">
        <v>41</v>
      </c>
      <c r="AI11" s="32"/>
      <c r="AK11" s="33"/>
      <c r="AL11" s="6"/>
      <c r="AN11" s="34"/>
      <c r="AO11" s="32"/>
      <c r="AQ11" s="33"/>
      <c r="AR11" s="6"/>
      <c r="AT11" s="7"/>
      <c r="AU11" s="32"/>
      <c r="AW11" s="7"/>
      <c r="AX11" s="6"/>
      <c r="AZ11" s="34"/>
      <c r="BA11" s="32"/>
      <c r="BC11" s="7"/>
      <c r="BD11" s="6"/>
      <c r="BF11" s="41"/>
      <c r="BG11" s="6"/>
    </row>
    <row r="12" spans="1:59" s="3" customFormat="1" x14ac:dyDescent="0.25">
      <c r="B12" s="32"/>
      <c r="C12" s="39">
        <v>2</v>
      </c>
      <c r="D12" s="39">
        <v>8</v>
      </c>
      <c r="E12" s="103" t="s">
        <v>68</v>
      </c>
      <c r="F12" s="22">
        <f t="shared" si="1"/>
        <v>3.4380000000000002</v>
      </c>
      <c r="G12" s="23" t="s">
        <v>44</v>
      </c>
      <c r="H12" s="7">
        <v>3</v>
      </c>
      <c r="I12" s="7">
        <v>4</v>
      </c>
      <c r="J12" s="24">
        <v>36</v>
      </c>
      <c r="K12" s="25">
        <f t="shared" si="2"/>
        <v>43</v>
      </c>
      <c r="L12" s="164">
        <v>0</v>
      </c>
      <c r="M12" s="6">
        <v>0.54</v>
      </c>
      <c r="N12" s="6">
        <v>4.7E-2</v>
      </c>
      <c r="O12" s="6">
        <v>0.122</v>
      </c>
      <c r="P12" s="27">
        <v>2.7290000000000001</v>
      </c>
      <c r="Q12" s="28">
        <f t="shared" si="3"/>
        <v>0</v>
      </c>
      <c r="R12" s="29">
        <f t="shared" si="4"/>
        <v>15.706806282722512</v>
      </c>
      <c r="S12" s="29">
        <f t="shared" si="5"/>
        <v>1.3670738801628854</v>
      </c>
      <c r="T12" s="29">
        <f t="shared" si="6"/>
        <v>3.5485747527632339</v>
      </c>
      <c r="U12" s="30">
        <f t="shared" si="7"/>
        <v>79.377545084351368</v>
      </c>
      <c r="V12" s="126"/>
      <c r="W12" s="28"/>
      <c r="X12" s="46" t="s">
        <v>170</v>
      </c>
      <c r="Y12" s="6" t="s">
        <v>385</v>
      </c>
      <c r="Z12" s="6" t="s">
        <v>386</v>
      </c>
      <c r="AA12" s="27" t="s">
        <v>384</v>
      </c>
      <c r="AB12" s="31"/>
      <c r="AC12" s="32" t="s">
        <v>36</v>
      </c>
      <c r="AD12" s="46" t="s">
        <v>170</v>
      </c>
      <c r="AE12" s="47" t="s">
        <v>38</v>
      </c>
      <c r="AF12" s="48">
        <v>0.159</v>
      </c>
      <c r="AG12" s="46" t="s">
        <v>40</v>
      </c>
      <c r="AH12" s="34" t="s">
        <v>41</v>
      </c>
      <c r="AI12" s="45" t="s">
        <v>42</v>
      </c>
      <c r="AJ12" s="46" t="s">
        <v>170</v>
      </c>
      <c r="AK12" s="47" t="s">
        <v>38</v>
      </c>
      <c r="AL12" s="48">
        <v>0.32900000000000001</v>
      </c>
      <c r="AM12" s="46" t="s">
        <v>40</v>
      </c>
      <c r="AN12" s="34" t="s">
        <v>41</v>
      </c>
      <c r="AO12" s="45" t="s">
        <v>46</v>
      </c>
      <c r="AP12" s="46" t="s">
        <v>170</v>
      </c>
      <c r="AQ12" s="33" t="s">
        <v>38</v>
      </c>
      <c r="AR12" s="6">
        <v>5.1999999999999998E-2</v>
      </c>
      <c r="AS12" s="46" t="s">
        <v>40</v>
      </c>
      <c r="AT12" s="34" t="s">
        <v>41</v>
      </c>
      <c r="AU12" s="32"/>
      <c r="AW12" s="7"/>
      <c r="AX12" s="6"/>
      <c r="AZ12" s="34"/>
      <c r="BA12" s="32"/>
      <c r="BC12" s="7"/>
      <c r="BD12" s="6"/>
      <c r="BF12" s="41"/>
      <c r="BG12" s="6"/>
    </row>
    <row r="13" spans="1:59" s="3" customFormat="1" x14ac:dyDescent="0.25">
      <c r="B13" s="32"/>
      <c r="C13" s="7">
        <v>2</v>
      </c>
      <c r="D13" s="39">
        <v>9</v>
      </c>
      <c r="E13" s="103" t="s">
        <v>73</v>
      </c>
      <c r="F13" s="22">
        <f t="shared" si="1"/>
        <v>3.1260000000000003</v>
      </c>
      <c r="G13" s="23" t="s">
        <v>44</v>
      </c>
      <c r="H13" s="7">
        <v>5</v>
      </c>
      <c r="I13" s="7">
        <v>2</v>
      </c>
      <c r="J13" s="24">
        <v>17</v>
      </c>
      <c r="K13" s="25">
        <f t="shared" si="2"/>
        <v>24</v>
      </c>
      <c r="L13" s="164">
        <v>0</v>
      </c>
      <c r="M13" s="6">
        <v>0.57199999999999995</v>
      </c>
      <c r="N13" s="6">
        <v>3.7999999999999999E-2</v>
      </c>
      <c r="O13" s="6">
        <v>5.7000000000000002E-2</v>
      </c>
      <c r="P13" s="27">
        <v>2.4590000000000001</v>
      </c>
      <c r="Q13" s="28">
        <f t="shared" si="3"/>
        <v>0</v>
      </c>
      <c r="R13" s="29">
        <f t="shared" si="4"/>
        <v>18.298144593730004</v>
      </c>
      <c r="S13" s="29">
        <f t="shared" si="5"/>
        <v>1.2156110044785668</v>
      </c>
      <c r="T13" s="29">
        <f t="shared" si="6"/>
        <v>1.8234165067178503</v>
      </c>
      <c r="U13" s="30">
        <f t="shared" si="7"/>
        <v>78.662827895073576</v>
      </c>
      <c r="V13" s="126"/>
      <c r="W13" s="28"/>
      <c r="X13" s="3" t="s">
        <v>171</v>
      </c>
      <c r="Y13" s="6" t="s">
        <v>388</v>
      </c>
      <c r="Z13" s="6" t="s">
        <v>389</v>
      </c>
      <c r="AA13" s="27" t="s">
        <v>387</v>
      </c>
      <c r="AB13" s="66"/>
      <c r="AC13" s="32" t="s">
        <v>36</v>
      </c>
      <c r="AD13" s="3" t="s">
        <v>171</v>
      </c>
      <c r="AE13" s="33" t="s">
        <v>38</v>
      </c>
      <c r="AF13" s="6">
        <v>0.127</v>
      </c>
      <c r="AG13" s="46" t="s">
        <v>40</v>
      </c>
      <c r="AH13" s="34" t="s">
        <v>41</v>
      </c>
      <c r="AI13" s="32" t="s">
        <v>42</v>
      </c>
      <c r="AJ13" s="3" t="s">
        <v>171</v>
      </c>
      <c r="AK13" s="47" t="s">
        <v>38</v>
      </c>
      <c r="AL13" s="6">
        <v>6.6000000000000003E-2</v>
      </c>
      <c r="AM13" s="46" t="s">
        <v>40</v>
      </c>
      <c r="AN13" s="34" t="s">
        <v>41</v>
      </c>
      <c r="AO13" s="32" t="s">
        <v>46</v>
      </c>
      <c r="AP13" s="3" t="s">
        <v>171</v>
      </c>
      <c r="AQ13" s="33" t="s">
        <v>38</v>
      </c>
      <c r="AR13" s="6">
        <v>0.15</v>
      </c>
      <c r="AS13" s="46" t="s">
        <v>40</v>
      </c>
      <c r="AT13" s="34" t="s">
        <v>41</v>
      </c>
      <c r="AU13" s="32" t="s">
        <v>48</v>
      </c>
      <c r="AV13" s="3" t="s">
        <v>171</v>
      </c>
      <c r="AW13" s="6" t="s">
        <v>167</v>
      </c>
      <c r="AX13" s="6">
        <v>0.19900000000000001</v>
      </c>
      <c r="AY13" s="46" t="s">
        <v>40</v>
      </c>
      <c r="AZ13" s="34" t="s">
        <v>41</v>
      </c>
      <c r="BA13" s="32" t="s">
        <v>51</v>
      </c>
      <c r="BB13" s="3" t="s">
        <v>171</v>
      </c>
      <c r="BC13" s="33" t="s">
        <v>38</v>
      </c>
      <c r="BD13" s="6">
        <v>0.03</v>
      </c>
      <c r="BE13" s="46" t="s">
        <v>40</v>
      </c>
      <c r="BF13" s="41" t="s">
        <v>41</v>
      </c>
      <c r="BG13" s="6"/>
    </row>
    <row r="14" spans="1:59" x14ac:dyDescent="0.25">
      <c r="B14" s="56">
        <v>44165</v>
      </c>
      <c r="C14" s="39">
        <v>2</v>
      </c>
      <c r="D14" s="39">
        <v>10</v>
      </c>
      <c r="E14" s="105" t="s">
        <v>79</v>
      </c>
      <c r="F14" s="22">
        <f t="shared" si="1"/>
        <v>3.1379999999999999</v>
      </c>
      <c r="G14" s="23" t="s">
        <v>44</v>
      </c>
      <c r="H14" s="7">
        <v>2</v>
      </c>
      <c r="I14" s="7">
        <v>12</v>
      </c>
      <c r="J14" s="24">
        <v>29</v>
      </c>
      <c r="K14" s="25">
        <f t="shared" si="2"/>
        <v>43</v>
      </c>
      <c r="L14" s="164">
        <v>0</v>
      </c>
      <c r="M14" s="6">
        <v>0.115</v>
      </c>
      <c r="N14" s="6">
        <v>0.19600000000000001</v>
      </c>
      <c r="O14" s="6">
        <v>9.8000000000000004E-2</v>
      </c>
      <c r="P14" s="111">
        <v>2.7290000000000001</v>
      </c>
      <c r="Q14" s="28">
        <f t="shared" si="3"/>
        <v>0</v>
      </c>
      <c r="R14" s="29">
        <f t="shared" si="4"/>
        <v>3.6647546207775652</v>
      </c>
      <c r="S14" s="29">
        <f t="shared" si="5"/>
        <v>6.2460165710643727</v>
      </c>
      <c r="T14" s="29">
        <f t="shared" si="6"/>
        <v>3.1230082855321863</v>
      </c>
      <c r="U14" s="30">
        <f t="shared" si="7"/>
        <v>86.966220522625875</v>
      </c>
      <c r="V14" s="126"/>
      <c r="W14" s="28"/>
      <c r="X14" s="3" t="s">
        <v>172</v>
      </c>
      <c r="Y14" s="6" t="s">
        <v>391</v>
      </c>
      <c r="Z14" s="6" t="s">
        <v>392</v>
      </c>
      <c r="AA14" s="27" t="s">
        <v>390</v>
      </c>
      <c r="AB14" s="66"/>
      <c r="AC14" s="32" t="s">
        <v>36</v>
      </c>
      <c r="AD14" s="3" t="s">
        <v>172</v>
      </c>
      <c r="AE14" s="47" t="s">
        <v>38</v>
      </c>
      <c r="AF14" s="6">
        <v>0.05</v>
      </c>
      <c r="AG14" s="46" t="s">
        <v>40</v>
      </c>
      <c r="AH14" s="34" t="s">
        <v>41</v>
      </c>
      <c r="AI14" s="32" t="s">
        <v>42</v>
      </c>
      <c r="AJ14" s="3" t="s">
        <v>172</v>
      </c>
      <c r="AK14" s="47" t="s">
        <v>38</v>
      </c>
      <c r="AL14" s="6">
        <v>6.5000000000000002E-2</v>
      </c>
      <c r="AM14" s="46" t="s">
        <v>40</v>
      </c>
      <c r="AN14" s="34" t="s">
        <v>41</v>
      </c>
      <c r="AO14" s="32"/>
      <c r="AS14" s="3"/>
      <c r="AT14" s="7"/>
      <c r="AU14" s="32"/>
      <c r="AW14" s="7"/>
      <c r="AX14" s="6"/>
      <c r="AY14" s="3"/>
      <c r="AZ14" s="34"/>
      <c r="BA14" s="32"/>
      <c r="BC14" s="7"/>
      <c r="BD14" s="6"/>
      <c r="BF14" s="41"/>
      <c r="BG14" s="6"/>
    </row>
    <row r="15" spans="1:59" x14ac:dyDescent="0.25">
      <c r="B15" s="67"/>
      <c r="C15" s="39">
        <v>2</v>
      </c>
      <c r="D15" s="39">
        <v>11</v>
      </c>
      <c r="E15" s="103" t="s">
        <v>84</v>
      </c>
      <c r="F15" s="22">
        <f t="shared" si="1"/>
        <v>4.0179999999999998</v>
      </c>
      <c r="G15" s="23" t="s">
        <v>44</v>
      </c>
      <c r="H15" s="7">
        <v>3</v>
      </c>
      <c r="I15" s="7">
        <v>14</v>
      </c>
      <c r="J15" s="24">
        <v>38</v>
      </c>
      <c r="K15" s="25">
        <f t="shared" si="2"/>
        <v>55</v>
      </c>
      <c r="L15" s="164">
        <v>0</v>
      </c>
      <c r="M15" s="6">
        <v>0.18099999999999999</v>
      </c>
      <c r="N15" s="6">
        <v>0.159</v>
      </c>
      <c r="O15" s="6">
        <v>0.13400000000000001</v>
      </c>
      <c r="P15" s="27">
        <v>3.544</v>
      </c>
      <c r="Q15" s="28">
        <f t="shared" si="3"/>
        <v>0</v>
      </c>
      <c r="R15" s="29">
        <f t="shared" si="4"/>
        <v>4.5047287207565958</v>
      </c>
      <c r="S15" s="29">
        <f t="shared" si="5"/>
        <v>3.9571926331508216</v>
      </c>
      <c r="T15" s="29">
        <f t="shared" si="6"/>
        <v>3.3349925335988058</v>
      </c>
      <c r="U15" s="30">
        <f t="shared" si="7"/>
        <v>88.203086112493779</v>
      </c>
      <c r="V15" s="126"/>
      <c r="W15" s="28"/>
      <c r="X15" s="46" t="s">
        <v>173</v>
      </c>
      <c r="Y15" s="6" t="s">
        <v>394</v>
      </c>
      <c r="Z15" s="6" t="s">
        <v>395</v>
      </c>
      <c r="AA15" s="27" t="s">
        <v>393</v>
      </c>
      <c r="AB15" s="66"/>
      <c r="AC15" s="32" t="s">
        <v>36</v>
      </c>
      <c r="AD15" s="46" t="s">
        <v>173</v>
      </c>
      <c r="AE15" s="6" t="s">
        <v>167</v>
      </c>
      <c r="AF15" s="48">
        <v>4.7E-2</v>
      </c>
      <c r="AG15" s="46" t="s">
        <v>40</v>
      </c>
      <c r="AH15" s="34" t="s">
        <v>41</v>
      </c>
      <c r="AI15" s="45" t="s">
        <v>42</v>
      </c>
      <c r="AJ15" s="46" t="s">
        <v>173</v>
      </c>
      <c r="AK15" s="47" t="s">
        <v>38</v>
      </c>
      <c r="AL15" s="6">
        <v>5.1999999999999998E-2</v>
      </c>
      <c r="AM15" s="46" t="s">
        <v>40</v>
      </c>
      <c r="AN15" s="34" t="s">
        <v>41</v>
      </c>
      <c r="AO15" s="32" t="s">
        <v>46</v>
      </c>
      <c r="AP15" s="46" t="s">
        <v>173</v>
      </c>
      <c r="AQ15" s="33" t="s">
        <v>38</v>
      </c>
      <c r="AR15" s="6">
        <v>8.2000000000000003E-2</v>
      </c>
      <c r="AS15" s="46" t="s">
        <v>40</v>
      </c>
      <c r="AT15" s="34" t="s">
        <v>41</v>
      </c>
      <c r="AU15" s="32"/>
      <c r="AV15" s="46"/>
      <c r="AW15" s="33"/>
      <c r="AX15" s="6"/>
      <c r="AY15" s="46"/>
      <c r="AZ15" s="34"/>
      <c r="BA15" s="32"/>
      <c r="BB15" s="46"/>
      <c r="BC15" s="33"/>
      <c r="BD15" s="6"/>
      <c r="BE15" s="46"/>
      <c r="BF15" s="41"/>
      <c r="BG15" s="6"/>
    </row>
    <row r="16" spans="1:59" x14ac:dyDescent="0.25">
      <c r="B16" s="56">
        <v>44166</v>
      </c>
      <c r="C16" s="39">
        <v>2</v>
      </c>
      <c r="D16" s="39">
        <v>12</v>
      </c>
      <c r="E16" s="103" t="s">
        <v>91</v>
      </c>
      <c r="F16" s="22">
        <f t="shared" si="1"/>
        <v>3.2120000000000002</v>
      </c>
      <c r="G16" s="23" t="s">
        <v>44</v>
      </c>
      <c r="H16" s="7">
        <v>5</v>
      </c>
      <c r="I16" s="7">
        <v>14</v>
      </c>
      <c r="J16" s="24">
        <v>29</v>
      </c>
      <c r="K16" s="25">
        <f t="shared" si="2"/>
        <v>48</v>
      </c>
      <c r="L16" s="164">
        <v>0</v>
      </c>
      <c r="M16" s="6">
        <f>0.046+0.077+0.074+0.032+0.027</f>
        <v>0.25600000000000001</v>
      </c>
      <c r="N16" s="6">
        <v>0.14000000000000001</v>
      </c>
      <c r="O16" s="6">
        <v>0.127</v>
      </c>
      <c r="P16" s="27">
        <v>2.6890000000000001</v>
      </c>
      <c r="Q16" s="28">
        <f t="shared" si="3"/>
        <v>0</v>
      </c>
      <c r="R16" s="29">
        <f t="shared" si="4"/>
        <v>7.9701120797011207</v>
      </c>
      <c r="S16" s="29">
        <f t="shared" si="5"/>
        <v>4.3586550435865501</v>
      </c>
      <c r="T16" s="29">
        <f t="shared" si="6"/>
        <v>3.9539227895392277</v>
      </c>
      <c r="U16" s="30">
        <f t="shared" si="7"/>
        <v>83.717310087173104</v>
      </c>
      <c r="V16" s="126"/>
      <c r="W16" s="28"/>
      <c r="X16" s="46" t="s">
        <v>174</v>
      </c>
      <c r="Y16" s="6" t="s">
        <v>397</v>
      </c>
      <c r="Z16" s="6" t="s">
        <v>398</v>
      </c>
      <c r="AA16" s="27" t="s">
        <v>396</v>
      </c>
      <c r="AB16" s="31"/>
      <c r="AC16" s="32" t="s">
        <v>36</v>
      </c>
      <c r="AD16" s="46" t="s">
        <v>174</v>
      </c>
      <c r="AE16" s="47" t="s">
        <v>38</v>
      </c>
      <c r="AF16" s="48">
        <v>4.5999999999999999E-2</v>
      </c>
      <c r="AG16" s="46" t="s">
        <v>40</v>
      </c>
      <c r="AH16" s="34" t="s">
        <v>41</v>
      </c>
      <c r="AI16" s="45" t="s">
        <v>42</v>
      </c>
      <c r="AJ16" s="46" t="s">
        <v>174</v>
      </c>
      <c r="AK16" s="47" t="s">
        <v>38</v>
      </c>
      <c r="AL16" s="6">
        <v>7.6999999999999999E-2</v>
      </c>
      <c r="AM16" s="46" t="s">
        <v>40</v>
      </c>
      <c r="AN16" s="34" t="s">
        <v>41</v>
      </c>
      <c r="AO16" s="32" t="s">
        <v>46</v>
      </c>
      <c r="AP16" s="46" t="s">
        <v>174</v>
      </c>
      <c r="AQ16" s="47" t="s">
        <v>38</v>
      </c>
      <c r="AR16" s="6">
        <v>7.3999999999999996E-2</v>
      </c>
      <c r="AS16" s="46" t="s">
        <v>40</v>
      </c>
      <c r="AT16" s="34" t="s">
        <v>41</v>
      </c>
      <c r="AU16" s="32" t="s">
        <v>48</v>
      </c>
      <c r="AV16" s="46" t="s">
        <v>174</v>
      </c>
      <c r="AW16" s="47" t="s">
        <v>38</v>
      </c>
      <c r="AX16" s="6">
        <v>3.2000000000000001E-2</v>
      </c>
      <c r="AY16" s="46" t="s">
        <v>40</v>
      </c>
      <c r="AZ16" s="34" t="s">
        <v>41</v>
      </c>
      <c r="BA16" s="32" t="s">
        <v>51</v>
      </c>
      <c r="BB16" s="46" t="s">
        <v>174</v>
      </c>
      <c r="BC16" s="47" t="s">
        <v>38</v>
      </c>
      <c r="BD16" s="6">
        <v>2.7E-2</v>
      </c>
      <c r="BE16" s="46" t="s">
        <v>40</v>
      </c>
      <c r="BF16" s="41" t="s">
        <v>41</v>
      </c>
      <c r="BG16" s="6"/>
    </row>
    <row r="17" spans="2:59" x14ac:dyDescent="0.25">
      <c r="B17" s="67"/>
      <c r="C17" s="7">
        <v>2</v>
      </c>
      <c r="D17" s="39">
        <v>13</v>
      </c>
      <c r="E17" s="103" t="s">
        <v>94</v>
      </c>
      <c r="F17" s="22">
        <f t="shared" si="1"/>
        <v>3.7360000000000002</v>
      </c>
      <c r="G17" s="23" t="s">
        <v>44</v>
      </c>
      <c r="H17" s="7">
        <v>5</v>
      </c>
      <c r="I17" s="7">
        <v>13</v>
      </c>
      <c r="J17" s="24">
        <v>38</v>
      </c>
      <c r="K17" s="25">
        <f t="shared" si="2"/>
        <v>56</v>
      </c>
      <c r="L17" s="164">
        <v>0</v>
      </c>
      <c r="M17" s="6">
        <v>0.155</v>
      </c>
      <c r="N17" s="6">
        <v>0.188</v>
      </c>
      <c r="O17" s="6">
        <v>0.153</v>
      </c>
      <c r="P17" s="27">
        <v>3.24</v>
      </c>
      <c r="Q17" s="28">
        <f t="shared" si="3"/>
        <v>0</v>
      </c>
      <c r="R17" s="29">
        <f t="shared" si="4"/>
        <v>4.1488222698072796</v>
      </c>
      <c r="S17" s="29">
        <f t="shared" si="5"/>
        <v>5.0321199143468949</v>
      </c>
      <c r="T17" s="29">
        <f t="shared" si="6"/>
        <v>4.0952890792291221</v>
      </c>
      <c r="U17" s="30">
        <f t="shared" si="7"/>
        <v>86.723768736616705</v>
      </c>
      <c r="V17" s="126"/>
      <c r="W17" s="28"/>
      <c r="X17" s="3" t="s">
        <v>175</v>
      </c>
      <c r="Y17" s="6" t="s">
        <v>400</v>
      </c>
      <c r="Z17" s="6" t="s">
        <v>401</v>
      </c>
      <c r="AA17" s="27" t="s">
        <v>399</v>
      </c>
      <c r="AB17" s="31"/>
      <c r="AC17" s="32" t="s">
        <v>166</v>
      </c>
      <c r="AD17" s="3" t="s">
        <v>175</v>
      </c>
      <c r="AE17" s="47" t="s">
        <v>38</v>
      </c>
      <c r="AF17" s="6">
        <v>4.1000000000000002E-2</v>
      </c>
      <c r="AG17" s="46" t="s">
        <v>40</v>
      </c>
      <c r="AH17" s="34" t="s">
        <v>41</v>
      </c>
      <c r="AI17" s="32" t="s">
        <v>42</v>
      </c>
      <c r="AJ17" s="3" t="s">
        <v>175</v>
      </c>
      <c r="AK17" s="47" t="s">
        <v>38</v>
      </c>
      <c r="AL17" s="6">
        <v>0.03</v>
      </c>
      <c r="AM17" s="46" t="s">
        <v>40</v>
      </c>
      <c r="AN17" s="34" t="s">
        <v>41</v>
      </c>
      <c r="AO17" s="32" t="s">
        <v>46</v>
      </c>
      <c r="AP17" s="3" t="s">
        <v>175</v>
      </c>
      <c r="AQ17" s="47" t="s">
        <v>38</v>
      </c>
      <c r="AR17" s="6">
        <v>3.5999999999999997E-2</v>
      </c>
      <c r="AS17" s="46" t="s">
        <v>40</v>
      </c>
      <c r="AT17" s="34" t="s">
        <v>41</v>
      </c>
      <c r="AU17" s="32" t="s">
        <v>48</v>
      </c>
      <c r="AV17" s="3" t="s">
        <v>175</v>
      </c>
      <c r="AW17" s="47" t="s">
        <v>38</v>
      </c>
      <c r="AX17" s="6">
        <v>1.9E-2</v>
      </c>
      <c r="AY17" s="46" t="s">
        <v>40</v>
      </c>
      <c r="AZ17" s="34" t="s">
        <v>41</v>
      </c>
      <c r="BA17" s="32" t="s">
        <v>51</v>
      </c>
      <c r="BB17" s="3" t="s">
        <v>175</v>
      </c>
      <c r="BC17" s="47" t="s">
        <v>38</v>
      </c>
      <c r="BD17" s="6">
        <v>2.9000000000000001E-2</v>
      </c>
      <c r="BE17" s="46" t="s">
        <v>40</v>
      </c>
      <c r="BF17" s="41" t="s">
        <v>41</v>
      </c>
      <c r="BG17" s="6"/>
    </row>
    <row r="18" spans="2:59" x14ac:dyDescent="0.25">
      <c r="B18" s="56"/>
      <c r="C18" s="39">
        <v>2</v>
      </c>
      <c r="D18" s="39">
        <v>14</v>
      </c>
      <c r="E18" s="103" t="s">
        <v>102</v>
      </c>
      <c r="F18" s="22">
        <f t="shared" si="1"/>
        <v>2.9980000000000002</v>
      </c>
      <c r="G18" s="23" t="s">
        <v>44</v>
      </c>
      <c r="H18" s="7" t="s">
        <v>44</v>
      </c>
      <c r="I18" s="7">
        <v>10</v>
      </c>
      <c r="J18" s="24">
        <v>24</v>
      </c>
      <c r="K18" s="25">
        <f t="shared" si="2"/>
        <v>34</v>
      </c>
      <c r="L18" s="164">
        <v>0</v>
      </c>
      <c r="M18" s="166">
        <v>0</v>
      </c>
      <c r="N18" s="6">
        <v>0.215</v>
      </c>
      <c r="O18" s="6">
        <v>9.9000000000000005E-2</v>
      </c>
      <c r="P18" s="27">
        <v>2.6840000000000002</v>
      </c>
      <c r="Q18" s="28">
        <f t="shared" si="3"/>
        <v>0</v>
      </c>
      <c r="R18" s="29">
        <f t="shared" si="4"/>
        <v>0</v>
      </c>
      <c r="S18" s="29">
        <f t="shared" si="5"/>
        <v>7.1714476317545017</v>
      </c>
      <c r="T18" s="29">
        <f t="shared" si="6"/>
        <v>3.3022014676450966</v>
      </c>
      <c r="U18" s="30">
        <f t="shared" si="7"/>
        <v>89.526350900600406</v>
      </c>
      <c r="V18" s="126"/>
      <c r="W18" s="28"/>
      <c r="X18" s="6"/>
      <c r="Y18" s="6" t="s">
        <v>403</v>
      </c>
      <c r="Z18" s="6" t="s">
        <v>404</v>
      </c>
      <c r="AA18" s="27" t="s">
        <v>402</v>
      </c>
      <c r="AB18" s="31"/>
      <c r="AC18" s="32"/>
      <c r="AE18" s="33"/>
      <c r="AF18" s="6"/>
      <c r="AI18" s="32"/>
      <c r="AK18" s="33"/>
      <c r="AL18" s="6"/>
      <c r="AM18" s="3"/>
      <c r="AO18" s="32"/>
      <c r="AQ18" s="33"/>
      <c r="AR18" s="6"/>
      <c r="AS18" s="3"/>
      <c r="AU18" s="32"/>
      <c r="AW18" s="33"/>
      <c r="AX18" s="6"/>
      <c r="AY18" s="3"/>
      <c r="BA18" s="32"/>
      <c r="BC18" s="33"/>
      <c r="BD18" s="6"/>
      <c r="BF18" s="58"/>
      <c r="BG18" s="6"/>
    </row>
    <row r="19" spans="2:59" x14ac:dyDescent="0.25">
      <c r="B19" s="56">
        <v>44167</v>
      </c>
      <c r="C19" s="39">
        <v>2</v>
      </c>
      <c r="D19" s="7">
        <v>15</v>
      </c>
      <c r="E19" s="103" t="s">
        <v>105</v>
      </c>
      <c r="F19" s="22">
        <f t="shared" si="1"/>
        <v>1.9079999999999999</v>
      </c>
      <c r="G19" s="23" t="s">
        <v>44</v>
      </c>
      <c r="H19" s="7" t="s">
        <v>44</v>
      </c>
      <c r="I19" s="7">
        <v>7</v>
      </c>
      <c r="J19" s="24">
        <v>13</v>
      </c>
      <c r="K19" s="25">
        <f t="shared" si="2"/>
        <v>20</v>
      </c>
      <c r="L19" s="164">
        <v>0</v>
      </c>
      <c r="M19" s="166">
        <v>0</v>
      </c>
      <c r="N19" s="6">
        <v>6.8000000000000005E-2</v>
      </c>
      <c r="O19" s="6">
        <v>4.2999999999999997E-2</v>
      </c>
      <c r="P19" s="27">
        <v>1.7969999999999999</v>
      </c>
      <c r="Q19" s="28">
        <f t="shared" si="3"/>
        <v>0</v>
      </c>
      <c r="R19" s="29">
        <f t="shared" si="4"/>
        <v>0</v>
      </c>
      <c r="S19" s="29">
        <f t="shared" si="5"/>
        <v>3.5639412997903568</v>
      </c>
      <c r="T19" s="29">
        <f t="shared" si="6"/>
        <v>2.2536687631027252</v>
      </c>
      <c r="U19" s="30">
        <f t="shared" si="7"/>
        <v>94.182389937106919</v>
      </c>
      <c r="V19" s="126"/>
      <c r="W19" s="28"/>
      <c r="X19" s="6"/>
      <c r="Y19" s="6" t="s">
        <v>406</v>
      </c>
      <c r="Z19" s="6" t="s">
        <v>407</v>
      </c>
      <c r="AA19" s="27" t="s">
        <v>405</v>
      </c>
      <c r="AB19" s="66"/>
      <c r="AC19" s="32"/>
      <c r="AE19" s="33"/>
      <c r="AF19" s="6"/>
      <c r="AH19" s="34"/>
      <c r="AI19" s="32"/>
      <c r="AK19" s="33"/>
      <c r="AL19" s="6"/>
      <c r="AM19" s="3"/>
      <c r="AN19" s="34"/>
      <c r="AO19" s="32"/>
      <c r="AQ19" s="33"/>
      <c r="AR19" s="6"/>
      <c r="AS19" s="3"/>
      <c r="AT19" s="7"/>
      <c r="AU19" s="32"/>
      <c r="AW19" s="33"/>
      <c r="AX19" s="6"/>
      <c r="AY19" s="3"/>
      <c r="AZ19" s="34"/>
      <c r="BA19" s="32"/>
      <c r="BC19" s="33"/>
      <c r="BD19" s="6"/>
      <c r="BF19" s="41"/>
      <c r="BG19" s="6"/>
    </row>
    <row r="20" spans="2:59" x14ac:dyDescent="0.25">
      <c r="B20" s="56"/>
      <c r="C20" s="39">
        <v>2</v>
      </c>
      <c r="D20" s="39">
        <v>16</v>
      </c>
      <c r="E20" s="103" t="s">
        <v>110</v>
      </c>
      <c r="F20" s="22">
        <f t="shared" si="1"/>
        <v>5.6470000000000002</v>
      </c>
      <c r="G20" s="68">
        <v>1</v>
      </c>
      <c r="H20" s="7">
        <v>3</v>
      </c>
      <c r="I20" s="7">
        <v>6</v>
      </c>
      <c r="J20" s="24">
        <v>27</v>
      </c>
      <c r="K20" s="25">
        <f t="shared" si="2"/>
        <v>37</v>
      </c>
      <c r="L20" s="26">
        <v>2.9430000000000001</v>
      </c>
      <c r="M20" s="6">
        <v>0.39300000000000002</v>
      </c>
      <c r="N20" s="6">
        <v>6.4000000000000001E-2</v>
      </c>
      <c r="O20" s="6">
        <v>0.09</v>
      </c>
      <c r="P20" s="27">
        <v>2.157</v>
      </c>
      <c r="Q20" s="28">
        <f t="shared" si="3"/>
        <v>52.116167876748719</v>
      </c>
      <c r="R20" s="29">
        <f t="shared" si="4"/>
        <v>6.9594474942447322</v>
      </c>
      <c r="S20" s="29">
        <f t="shared" si="5"/>
        <v>1.1333451390118647</v>
      </c>
      <c r="T20" s="29">
        <f t="shared" si="6"/>
        <v>1.5937666017354346</v>
      </c>
      <c r="U20" s="30">
        <f t="shared" si="7"/>
        <v>38.197272888259256</v>
      </c>
      <c r="V20" s="126"/>
      <c r="W20" s="28" t="s">
        <v>176</v>
      </c>
      <c r="X20" s="3" t="s">
        <v>177</v>
      </c>
      <c r="Y20" s="6" t="s">
        <v>409</v>
      </c>
      <c r="Z20" s="6" t="s">
        <v>410</v>
      </c>
      <c r="AA20" s="27" t="s">
        <v>408</v>
      </c>
      <c r="AB20" s="31"/>
      <c r="AC20" s="32" t="s">
        <v>36</v>
      </c>
      <c r="AD20" s="3" t="s">
        <v>176</v>
      </c>
      <c r="AE20" s="115" t="s">
        <v>98</v>
      </c>
      <c r="AF20" s="6">
        <v>2.9430000000000001</v>
      </c>
      <c r="AG20" s="46" t="s">
        <v>40</v>
      </c>
      <c r="AH20" s="34" t="s">
        <v>41</v>
      </c>
      <c r="AI20" s="32" t="s">
        <v>36</v>
      </c>
      <c r="AJ20" s="46" t="s">
        <v>177</v>
      </c>
      <c r="AK20" s="47" t="s">
        <v>38</v>
      </c>
      <c r="AL20" s="6">
        <v>0.215</v>
      </c>
      <c r="AM20" s="46" t="s">
        <v>40</v>
      </c>
      <c r="AN20" s="34" t="s">
        <v>41</v>
      </c>
      <c r="AO20" s="32" t="s">
        <v>42</v>
      </c>
      <c r="AP20" s="46" t="s">
        <v>177</v>
      </c>
      <c r="AQ20" s="47" t="s">
        <v>38</v>
      </c>
      <c r="AR20" s="6">
        <v>9.8000000000000004E-2</v>
      </c>
      <c r="AS20" s="46" t="s">
        <v>40</v>
      </c>
      <c r="AT20" s="34" t="s">
        <v>41</v>
      </c>
      <c r="AU20" s="32" t="s">
        <v>46</v>
      </c>
      <c r="AV20" s="46" t="s">
        <v>177</v>
      </c>
      <c r="AW20" s="47" t="s">
        <v>38</v>
      </c>
      <c r="AX20" s="6">
        <v>0.08</v>
      </c>
      <c r="AY20" s="46" t="s">
        <v>40</v>
      </c>
      <c r="AZ20" s="34" t="s">
        <v>41</v>
      </c>
      <c r="BA20" s="32"/>
      <c r="BC20" s="7"/>
      <c r="BD20" s="6"/>
      <c r="BF20" s="58"/>
      <c r="BG20" s="6"/>
    </row>
    <row r="21" spans="2:59" x14ac:dyDescent="0.25">
      <c r="B21" s="56">
        <v>44168</v>
      </c>
      <c r="C21" s="7">
        <v>2</v>
      </c>
      <c r="D21" s="39">
        <v>17</v>
      </c>
      <c r="E21" s="103" t="s">
        <v>112</v>
      </c>
      <c r="F21" s="22">
        <f t="shared" si="1"/>
        <v>3.0549999999999997</v>
      </c>
      <c r="G21" s="68" t="s">
        <v>44</v>
      </c>
      <c r="H21" s="7">
        <v>1</v>
      </c>
      <c r="I21" s="7">
        <v>6</v>
      </c>
      <c r="J21" s="24">
        <v>47</v>
      </c>
      <c r="K21" s="25">
        <f t="shared" si="2"/>
        <v>54</v>
      </c>
      <c r="L21" s="164">
        <v>0</v>
      </c>
      <c r="M21" s="6">
        <v>0.108</v>
      </c>
      <c r="N21" s="6">
        <v>0.10100000000000001</v>
      </c>
      <c r="O21" s="6">
        <v>0.20300000000000001</v>
      </c>
      <c r="P21" s="27">
        <v>2.6429999999999998</v>
      </c>
      <c r="Q21" s="28">
        <f t="shared" si="3"/>
        <v>0</v>
      </c>
      <c r="R21" s="29">
        <f t="shared" si="4"/>
        <v>3.5351882160392805</v>
      </c>
      <c r="S21" s="29">
        <f t="shared" si="5"/>
        <v>3.306055646481179</v>
      </c>
      <c r="T21" s="29">
        <f t="shared" si="6"/>
        <v>6.6448445171849428</v>
      </c>
      <c r="U21" s="30">
        <f t="shared" si="7"/>
        <v>86.513911620294607</v>
      </c>
      <c r="V21" s="126"/>
      <c r="W21" s="28"/>
      <c r="X21" s="3" t="s">
        <v>178</v>
      </c>
      <c r="Y21" s="6" t="s">
        <v>412</v>
      </c>
      <c r="Z21" s="6" t="s">
        <v>413</v>
      </c>
      <c r="AA21" s="27" t="s">
        <v>411</v>
      </c>
      <c r="AB21" s="31"/>
      <c r="AC21" s="32" t="s">
        <v>36</v>
      </c>
      <c r="AD21" s="3" t="s">
        <v>178</v>
      </c>
      <c r="AE21" s="33" t="s">
        <v>38</v>
      </c>
      <c r="AF21" s="6">
        <v>0.108</v>
      </c>
      <c r="AG21" s="46" t="s">
        <v>40</v>
      </c>
      <c r="AH21" s="34" t="s">
        <v>41</v>
      </c>
      <c r="AI21" s="32"/>
      <c r="AK21" s="33"/>
      <c r="AL21" s="6"/>
      <c r="AM21" s="3"/>
      <c r="AO21" s="32"/>
      <c r="AQ21" s="33"/>
      <c r="AR21" s="6"/>
      <c r="AS21" s="3"/>
      <c r="AU21" s="32"/>
      <c r="AW21" s="7"/>
      <c r="AX21" s="6"/>
      <c r="AY21" s="3"/>
      <c r="BA21" s="32"/>
      <c r="BC21" s="7"/>
      <c r="BD21" s="6"/>
      <c r="BF21" s="58"/>
      <c r="BG21" s="6"/>
    </row>
    <row r="22" spans="2:59" x14ac:dyDescent="0.25">
      <c r="B22" s="56"/>
      <c r="C22" s="39">
        <v>2</v>
      </c>
      <c r="D22" s="39">
        <v>18</v>
      </c>
      <c r="E22" s="103" t="s">
        <v>115</v>
      </c>
      <c r="F22" s="22">
        <f t="shared" si="1"/>
        <v>2.9340000000000002</v>
      </c>
      <c r="G22" s="68" t="s">
        <v>44</v>
      </c>
      <c r="H22" s="7">
        <v>1</v>
      </c>
      <c r="I22" s="7">
        <v>5</v>
      </c>
      <c r="J22" s="24">
        <v>45</v>
      </c>
      <c r="K22" s="25">
        <f t="shared" si="2"/>
        <v>51</v>
      </c>
      <c r="L22" s="164">
        <v>0</v>
      </c>
      <c r="M22" s="6">
        <v>6.4000000000000001E-2</v>
      </c>
      <c r="N22" s="6">
        <v>8.5999999999999993E-2</v>
      </c>
      <c r="O22" s="6">
        <v>0.19900000000000001</v>
      </c>
      <c r="P22" s="27">
        <v>2.585</v>
      </c>
      <c r="Q22" s="28">
        <f t="shared" si="3"/>
        <v>0</v>
      </c>
      <c r="R22" s="29">
        <f t="shared" si="4"/>
        <v>2.1813224267211999</v>
      </c>
      <c r="S22" s="29">
        <f t="shared" si="5"/>
        <v>2.9311520109066116</v>
      </c>
      <c r="T22" s="29">
        <f t="shared" si="6"/>
        <v>6.7825494205862302</v>
      </c>
      <c r="U22" s="30">
        <f t="shared" si="7"/>
        <v>88.104976141785954</v>
      </c>
      <c r="V22" s="126"/>
      <c r="W22" s="28"/>
      <c r="X22" s="3" t="s">
        <v>179</v>
      </c>
      <c r="Y22" s="6" t="s">
        <v>415</v>
      </c>
      <c r="Z22" s="6" t="s">
        <v>416</v>
      </c>
      <c r="AA22" s="27" t="s">
        <v>414</v>
      </c>
      <c r="AB22" s="31"/>
      <c r="AC22" s="32" t="s">
        <v>36</v>
      </c>
      <c r="AD22" s="3" t="s">
        <v>179</v>
      </c>
      <c r="AE22" s="33" t="s">
        <v>38</v>
      </c>
      <c r="AF22" s="6">
        <v>6.4000000000000001E-2</v>
      </c>
      <c r="AG22" s="46" t="s">
        <v>40</v>
      </c>
      <c r="AH22" s="34" t="s">
        <v>41</v>
      </c>
      <c r="AI22" s="32"/>
      <c r="AK22" s="33"/>
      <c r="AL22" s="6"/>
      <c r="AM22" s="3"/>
      <c r="AO22" s="32"/>
      <c r="AQ22" s="33"/>
      <c r="AR22" s="6"/>
      <c r="AS22" s="3"/>
      <c r="AU22" s="32"/>
      <c r="AW22" s="7"/>
      <c r="AX22" s="6"/>
      <c r="AY22" s="3"/>
      <c r="BA22" s="32"/>
      <c r="BC22" s="7"/>
      <c r="BD22" s="6"/>
      <c r="BF22" s="58"/>
      <c r="BG22" s="6"/>
    </row>
    <row r="23" spans="2:59" x14ac:dyDescent="0.25">
      <c r="B23" s="56">
        <v>44172</v>
      </c>
      <c r="C23" s="39">
        <v>2</v>
      </c>
      <c r="D23" s="39">
        <v>19</v>
      </c>
      <c r="E23" s="103" t="s">
        <v>118</v>
      </c>
      <c r="F23" s="22">
        <f t="shared" si="1"/>
        <v>3.7249999999999996</v>
      </c>
      <c r="G23" s="68">
        <v>1</v>
      </c>
      <c r="H23" s="7">
        <v>1</v>
      </c>
      <c r="I23" s="7">
        <v>15</v>
      </c>
      <c r="J23" s="24">
        <v>25</v>
      </c>
      <c r="K23" s="25">
        <f t="shared" si="2"/>
        <v>42</v>
      </c>
      <c r="L23" s="26">
        <v>0.73299999999999998</v>
      </c>
      <c r="M23" s="6">
        <v>0.11700000000000001</v>
      </c>
      <c r="N23" s="6">
        <v>0.187</v>
      </c>
      <c r="O23" s="6">
        <v>8.2000000000000003E-2</v>
      </c>
      <c r="P23" s="27">
        <v>2.6059999999999999</v>
      </c>
      <c r="Q23" s="28">
        <f t="shared" si="3"/>
        <v>19.677852348993291</v>
      </c>
      <c r="R23" s="29">
        <f t="shared" si="4"/>
        <v>3.140939597315437</v>
      </c>
      <c r="S23" s="29">
        <f t="shared" si="5"/>
        <v>5.0201342281879198</v>
      </c>
      <c r="T23" s="29">
        <f t="shared" si="6"/>
        <v>2.201342281879195</v>
      </c>
      <c r="U23" s="30">
        <f t="shared" si="7"/>
        <v>69.959731543624159</v>
      </c>
      <c r="V23" s="126"/>
      <c r="W23" s="28" t="s">
        <v>180</v>
      </c>
      <c r="X23" s="46" t="s">
        <v>181</v>
      </c>
      <c r="Y23" s="6" t="s">
        <v>418</v>
      </c>
      <c r="Z23" s="6" t="s">
        <v>419</v>
      </c>
      <c r="AA23" s="27" t="s">
        <v>417</v>
      </c>
      <c r="AB23" s="31"/>
      <c r="AC23" s="32" t="s">
        <v>36</v>
      </c>
      <c r="AD23" s="46" t="s">
        <v>180</v>
      </c>
      <c r="AE23" s="116" t="s">
        <v>98</v>
      </c>
      <c r="AF23" s="6">
        <v>0.73299999999999998</v>
      </c>
      <c r="AG23" s="51"/>
      <c r="AI23" s="32" t="s">
        <v>36</v>
      </c>
      <c r="AJ23" s="46" t="s">
        <v>181</v>
      </c>
      <c r="AK23" s="33" t="s">
        <v>38</v>
      </c>
      <c r="AL23" s="6">
        <v>0.11700000000000001</v>
      </c>
      <c r="AM23" s="46" t="s">
        <v>40</v>
      </c>
      <c r="AN23" s="34" t="s">
        <v>41</v>
      </c>
      <c r="AO23" s="32"/>
      <c r="AQ23" s="33"/>
      <c r="AR23" s="6"/>
      <c r="AS23" s="3"/>
      <c r="AU23" s="32"/>
      <c r="AW23" s="7"/>
      <c r="AX23" s="6"/>
      <c r="AY23" s="3"/>
      <c r="BA23" s="32"/>
      <c r="BC23" s="7"/>
      <c r="BD23" s="6"/>
      <c r="BF23" s="58"/>
      <c r="BG23" s="6"/>
    </row>
    <row r="24" spans="2:59" x14ac:dyDescent="0.25">
      <c r="B24" s="56"/>
      <c r="C24" s="39">
        <v>2</v>
      </c>
      <c r="D24" s="39">
        <v>20</v>
      </c>
      <c r="E24" s="103" t="s">
        <v>119</v>
      </c>
      <c r="F24" s="22">
        <f t="shared" si="1"/>
        <v>2.66</v>
      </c>
      <c r="G24" s="68" t="s">
        <v>44</v>
      </c>
      <c r="H24" s="7" t="s">
        <v>44</v>
      </c>
      <c r="I24" s="7">
        <v>8</v>
      </c>
      <c r="J24" s="24">
        <v>29</v>
      </c>
      <c r="K24" s="25">
        <f t="shared" si="2"/>
        <v>37</v>
      </c>
      <c r="L24" s="164">
        <v>0</v>
      </c>
      <c r="M24" s="166">
        <v>0</v>
      </c>
      <c r="N24" s="6">
        <v>0.09</v>
      </c>
      <c r="O24" s="6">
        <v>9.1999999999999998E-2</v>
      </c>
      <c r="P24" s="27">
        <v>2.4780000000000002</v>
      </c>
      <c r="Q24" s="28">
        <f t="shared" si="3"/>
        <v>0</v>
      </c>
      <c r="R24" s="29">
        <f t="shared" si="4"/>
        <v>0</v>
      </c>
      <c r="S24" s="29">
        <f t="shared" si="5"/>
        <v>3.3834586466165413</v>
      </c>
      <c r="T24" s="29">
        <f t="shared" si="6"/>
        <v>3.4586466165413534</v>
      </c>
      <c r="U24" s="30">
        <f t="shared" si="7"/>
        <v>93.15789473684211</v>
      </c>
      <c r="V24" s="126"/>
      <c r="W24" s="128"/>
      <c r="X24" s="48"/>
      <c r="Y24" s="48" t="s">
        <v>421</v>
      </c>
      <c r="Z24" s="48" t="s">
        <v>422</v>
      </c>
      <c r="AA24" s="62" t="s">
        <v>420</v>
      </c>
      <c r="AB24" s="31"/>
      <c r="AC24" s="32"/>
      <c r="AD24" s="51"/>
      <c r="AE24" s="114"/>
      <c r="AF24" s="6"/>
      <c r="AG24" s="51"/>
      <c r="AI24" s="32"/>
      <c r="AJ24" s="51"/>
      <c r="AK24" s="33"/>
      <c r="AL24" s="6"/>
      <c r="AM24" s="51"/>
      <c r="AO24" s="32"/>
      <c r="AQ24" s="33"/>
      <c r="AR24" s="6"/>
      <c r="AS24" s="3"/>
      <c r="AU24" s="32"/>
      <c r="AW24" s="7"/>
      <c r="AX24" s="6"/>
      <c r="AY24" s="3"/>
      <c r="BA24" s="32"/>
      <c r="BC24" s="7"/>
      <c r="BD24" s="6"/>
      <c r="BF24" s="58"/>
      <c r="BG24" s="6"/>
    </row>
    <row r="25" spans="2:59" x14ac:dyDescent="0.25">
      <c r="B25" s="56"/>
      <c r="C25" s="7">
        <v>2</v>
      </c>
      <c r="D25" s="39">
        <v>21</v>
      </c>
      <c r="E25" s="103" t="s">
        <v>120</v>
      </c>
      <c r="F25" s="22">
        <f t="shared" si="1"/>
        <v>4.4769999999999994</v>
      </c>
      <c r="G25" s="68">
        <v>1</v>
      </c>
      <c r="H25" s="7">
        <v>1</v>
      </c>
      <c r="I25" s="7">
        <v>8</v>
      </c>
      <c r="J25" s="24">
        <v>30</v>
      </c>
      <c r="K25" s="25">
        <f t="shared" si="2"/>
        <v>40</v>
      </c>
      <c r="L25" s="26">
        <v>1.0089999999999999</v>
      </c>
      <c r="M25" s="6">
        <v>0.377</v>
      </c>
      <c r="N25" s="6">
        <v>0.111</v>
      </c>
      <c r="O25" s="6">
        <v>0.10299999999999999</v>
      </c>
      <c r="P25" s="27">
        <v>2.8769999999999998</v>
      </c>
      <c r="Q25" s="28">
        <f t="shared" si="3"/>
        <v>22.537413446504356</v>
      </c>
      <c r="R25" s="29">
        <f t="shared" si="4"/>
        <v>8.4208175117266038</v>
      </c>
      <c r="S25" s="29">
        <f t="shared" si="5"/>
        <v>2.4793388429752072</v>
      </c>
      <c r="T25" s="29">
        <f t="shared" si="6"/>
        <v>2.3006477551932099</v>
      </c>
      <c r="U25" s="30">
        <f t="shared" si="7"/>
        <v>64.261782443600623</v>
      </c>
      <c r="V25" s="126"/>
      <c r="W25" s="28" t="s">
        <v>182</v>
      </c>
      <c r="X25" s="5" t="s">
        <v>183</v>
      </c>
      <c r="Y25" s="6" t="s">
        <v>424</v>
      </c>
      <c r="Z25" s="6" t="s">
        <v>425</v>
      </c>
      <c r="AA25" s="27" t="s">
        <v>423</v>
      </c>
      <c r="AB25" s="66"/>
      <c r="AC25" s="32" t="s">
        <v>36</v>
      </c>
      <c r="AD25" s="3" t="s">
        <v>182</v>
      </c>
      <c r="AE25" s="116" t="s">
        <v>98</v>
      </c>
      <c r="AF25" s="6">
        <v>1.0089999999999999</v>
      </c>
      <c r="AH25" s="34"/>
      <c r="AI25" s="32" t="s">
        <v>36</v>
      </c>
      <c r="AJ25" s="3" t="s">
        <v>183</v>
      </c>
      <c r="AK25" s="33" t="s">
        <v>38</v>
      </c>
      <c r="AL25" s="6">
        <v>0.377</v>
      </c>
      <c r="AM25" s="3"/>
      <c r="AN25" s="34"/>
      <c r="AO25" s="32"/>
      <c r="AQ25" s="33"/>
      <c r="AR25" s="6"/>
      <c r="AS25" s="3"/>
      <c r="AT25" s="7"/>
      <c r="AU25" s="32"/>
      <c r="AW25" s="7"/>
      <c r="AX25" s="6"/>
      <c r="AY25" s="3"/>
      <c r="AZ25" s="34"/>
      <c r="BA25" s="32"/>
      <c r="BC25" s="7"/>
      <c r="BD25" s="6"/>
      <c r="BF25" s="41"/>
      <c r="BG25" s="6"/>
    </row>
    <row r="26" spans="2:59" x14ac:dyDescent="0.25">
      <c r="B26" s="56">
        <v>44174</v>
      </c>
      <c r="C26" s="39">
        <v>2</v>
      </c>
      <c r="D26" s="39">
        <v>22</v>
      </c>
      <c r="E26" s="103" t="s">
        <v>123</v>
      </c>
      <c r="F26" s="22">
        <f t="shared" si="1"/>
        <v>1.577</v>
      </c>
      <c r="G26" s="68" t="s">
        <v>44</v>
      </c>
      <c r="H26" s="7" t="s">
        <v>44</v>
      </c>
      <c r="I26" s="7">
        <v>6</v>
      </c>
      <c r="J26" s="24">
        <v>20</v>
      </c>
      <c r="K26" s="25">
        <f t="shared" si="2"/>
        <v>26</v>
      </c>
      <c r="L26" s="164">
        <v>0</v>
      </c>
      <c r="M26" s="166">
        <v>0</v>
      </c>
      <c r="N26" s="6">
        <v>9.8000000000000004E-2</v>
      </c>
      <c r="O26" s="6">
        <v>6.3E-2</v>
      </c>
      <c r="P26" s="27">
        <v>1.4159999999999999</v>
      </c>
      <c r="Q26" s="28">
        <f t="shared" si="3"/>
        <v>0</v>
      </c>
      <c r="R26" s="29">
        <f t="shared" si="4"/>
        <v>0</v>
      </c>
      <c r="S26" s="29">
        <f t="shared" si="5"/>
        <v>6.2143310082435015</v>
      </c>
      <c r="T26" s="29">
        <f t="shared" si="6"/>
        <v>3.9949270767279645</v>
      </c>
      <c r="U26" s="30">
        <f t="shared" si="7"/>
        <v>89.790741915028534</v>
      </c>
      <c r="V26" s="126"/>
      <c r="W26" s="28"/>
      <c r="X26" s="6"/>
      <c r="Y26" s="6" t="s">
        <v>427</v>
      </c>
      <c r="Z26" s="6" t="s">
        <v>428</v>
      </c>
      <c r="AA26" s="27" t="s">
        <v>426</v>
      </c>
      <c r="AB26" s="31"/>
      <c r="AC26" s="32"/>
      <c r="AE26" s="33"/>
      <c r="AF26" s="6"/>
      <c r="AI26" s="32"/>
      <c r="AK26" s="33"/>
      <c r="AL26" s="6"/>
      <c r="AM26" s="3"/>
      <c r="AO26" s="32"/>
      <c r="AQ26" s="33"/>
      <c r="AR26" s="6"/>
      <c r="AS26" s="3"/>
      <c r="AU26" s="32"/>
      <c r="AW26" s="7"/>
      <c r="AX26" s="6"/>
      <c r="AY26" s="3"/>
      <c r="BA26" s="32"/>
      <c r="BC26" s="7"/>
      <c r="BD26" s="6"/>
      <c r="BF26" s="58"/>
      <c r="BG26" s="6"/>
    </row>
    <row r="27" spans="2:59" x14ac:dyDescent="0.25">
      <c r="B27" s="56"/>
      <c r="C27" s="39">
        <v>2</v>
      </c>
      <c r="D27" s="39">
        <v>23</v>
      </c>
      <c r="E27" s="103" t="s">
        <v>126</v>
      </c>
      <c r="F27" s="22">
        <f t="shared" si="1"/>
        <v>1.734</v>
      </c>
      <c r="G27" s="68" t="s">
        <v>44</v>
      </c>
      <c r="H27" s="7">
        <v>1</v>
      </c>
      <c r="I27" s="7">
        <v>8</v>
      </c>
      <c r="J27" s="24">
        <v>14</v>
      </c>
      <c r="K27" s="25">
        <f t="shared" si="2"/>
        <v>23</v>
      </c>
      <c r="L27" s="164">
        <v>0</v>
      </c>
      <c r="M27" s="6">
        <v>8.6999999999999994E-2</v>
      </c>
      <c r="N27" s="6">
        <v>9.4E-2</v>
      </c>
      <c r="O27" s="6">
        <v>4.9000000000000002E-2</v>
      </c>
      <c r="P27" s="27">
        <v>1.504</v>
      </c>
      <c r="Q27" s="28">
        <f t="shared" si="3"/>
        <v>0</v>
      </c>
      <c r="R27" s="29">
        <f t="shared" si="4"/>
        <v>5.0173010380622838</v>
      </c>
      <c r="S27" s="29">
        <f t="shared" si="5"/>
        <v>5.4209919261822375</v>
      </c>
      <c r="T27" s="29">
        <f t="shared" si="6"/>
        <v>2.8258362168396771</v>
      </c>
      <c r="U27" s="30">
        <f t="shared" si="7"/>
        <v>86.735870818915799</v>
      </c>
      <c r="V27" s="126"/>
      <c r="W27" s="28"/>
      <c r="X27" s="3" t="s">
        <v>184</v>
      </c>
      <c r="Y27" s="6" t="s">
        <v>430</v>
      </c>
      <c r="Z27" s="6" t="s">
        <v>431</v>
      </c>
      <c r="AA27" s="27" t="s">
        <v>429</v>
      </c>
      <c r="AB27" s="31"/>
      <c r="AC27" s="32" t="s">
        <v>36</v>
      </c>
      <c r="AD27" s="3" t="s">
        <v>184</v>
      </c>
      <c r="AE27" s="33" t="s">
        <v>38</v>
      </c>
      <c r="AF27" s="6">
        <v>8.6999999999999994E-2</v>
      </c>
      <c r="AG27" s="46" t="s">
        <v>40</v>
      </c>
      <c r="AH27" s="34" t="s">
        <v>41</v>
      </c>
      <c r="AI27" s="32"/>
      <c r="AJ27" s="51"/>
      <c r="AK27" s="33"/>
      <c r="AL27" s="6"/>
      <c r="AM27" s="51"/>
      <c r="AO27" s="32"/>
      <c r="AQ27" s="33"/>
      <c r="AR27" s="6"/>
      <c r="AS27" s="3"/>
      <c r="AU27" s="32"/>
      <c r="AW27" s="7"/>
      <c r="AX27" s="6"/>
      <c r="AY27" s="3"/>
      <c r="BA27" s="32"/>
      <c r="BC27" s="7"/>
      <c r="BD27" s="6"/>
      <c r="BF27" s="58"/>
      <c r="BG27" s="6"/>
    </row>
    <row r="28" spans="2:59" x14ac:dyDescent="0.25">
      <c r="B28" s="56"/>
      <c r="C28" s="39">
        <v>2</v>
      </c>
      <c r="D28" s="39">
        <v>24</v>
      </c>
      <c r="E28" s="105" t="s">
        <v>128</v>
      </c>
      <c r="F28" s="22">
        <f t="shared" si="1"/>
        <v>1.236</v>
      </c>
      <c r="G28" s="68" t="s">
        <v>44</v>
      </c>
      <c r="H28" s="7" t="s">
        <v>44</v>
      </c>
      <c r="I28" s="7">
        <v>6</v>
      </c>
      <c r="J28" s="24">
        <v>16</v>
      </c>
      <c r="K28" s="25">
        <f t="shared" si="2"/>
        <v>22</v>
      </c>
      <c r="L28" s="164">
        <v>0</v>
      </c>
      <c r="M28" s="6">
        <v>0</v>
      </c>
      <c r="N28" s="6">
        <v>5.1999999999999998E-2</v>
      </c>
      <c r="O28" s="6">
        <v>4.8000000000000001E-2</v>
      </c>
      <c r="P28" s="27">
        <v>1.1359999999999999</v>
      </c>
      <c r="Q28" s="28">
        <f t="shared" si="3"/>
        <v>0</v>
      </c>
      <c r="R28" s="29">
        <f t="shared" si="4"/>
        <v>0</v>
      </c>
      <c r="S28" s="29">
        <f t="shared" si="5"/>
        <v>4.2071197411003238</v>
      </c>
      <c r="T28" s="29">
        <f t="shared" si="6"/>
        <v>3.8834951456310685</v>
      </c>
      <c r="U28" s="30">
        <f t="shared" si="7"/>
        <v>91.909385113268598</v>
      </c>
      <c r="V28" s="126"/>
      <c r="W28" s="28"/>
      <c r="Y28" s="6" t="s">
        <v>433</v>
      </c>
      <c r="Z28" s="6" t="s">
        <v>434</v>
      </c>
      <c r="AA28" s="27" t="s">
        <v>432</v>
      </c>
      <c r="AB28" s="31"/>
      <c r="AC28" s="32"/>
      <c r="AE28" s="33"/>
      <c r="AF28" s="6"/>
      <c r="AI28" s="32"/>
      <c r="AK28" s="33"/>
      <c r="AL28" s="6"/>
      <c r="AM28" s="3"/>
      <c r="AO28" s="32"/>
      <c r="AQ28" s="33"/>
      <c r="AR28" s="6"/>
      <c r="AS28" s="3"/>
      <c r="AU28" s="32"/>
      <c r="AW28" s="7"/>
      <c r="AX28" s="6"/>
      <c r="AY28" s="3"/>
      <c r="BA28" s="32"/>
      <c r="BC28" s="7"/>
      <c r="BD28" s="6"/>
      <c r="BF28" s="58"/>
      <c r="BG28" s="6"/>
    </row>
    <row r="29" spans="2:59" x14ac:dyDescent="0.25">
      <c r="B29" s="56">
        <v>44175</v>
      </c>
      <c r="C29" s="7">
        <v>2</v>
      </c>
      <c r="D29" s="39">
        <v>25</v>
      </c>
      <c r="E29" s="103" t="s">
        <v>130</v>
      </c>
      <c r="F29" s="22">
        <f t="shared" si="1"/>
        <v>1.853</v>
      </c>
      <c r="G29" s="68" t="s">
        <v>44</v>
      </c>
      <c r="H29" s="7">
        <v>1</v>
      </c>
      <c r="I29" s="7">
        <v>8</v>
      </c>
      <c r="J29" s="7">
        <v>13</v>
      </c>
      <c r="K29" s="124">
        <f t="shared" si="2"/>
        <v>22</v>
      </c>
      <c r="L29" s="164">
        <v>0</v>
      </c>
      <c r="M29" s="6">
        <v>5.8000000000000003E-2</v>
      </c>
      <c r="N29" s="6">
        <v>0.14799999999999999</v>
      </c>
      <c r="O29" s="6">
        <v>0.04</v>
      </c>
      <c r="P29" s="27">
        <v>1.607</v>
      </c>
      <c r="Q29" s="28">
        <f t="shared" si="3"/>
        <v>0</v>
      </c>
      <c r="R29" s="29">
        <f t="shared" si="4"/>
        <v>3.1300593631948197</v>
      </c>
      <c r="S29" s="29">
        <f t="shared" si="5"/>
        <v>7.9870480302212625</v>
      </c>
      <c r="T29" s="29">
        <f t="shared" si="6"/>
        <v>2.1586616297895307</v>
      </c>
      <c r="U29" s="30">
        <f t="shared" si="7"/>
        <v>86.724230976794388</v>
      </c>
      <c r="V29" s="126"/>
      <c r="W29" s="28"/>
      <c r="X29" s="3" t="s">
        <v>185</v>
      </c>
      <c r="Y29" s="6" t="s">
        <v>436</v>
      </c>
      <c r="Z29" s="6" t="s">
        <v>437</v>
      </c>
      <c r="AA29" s="27" t="s">
        <v>435</v>
      </c>
      <c r="AB29" s="31"/>
      <c r="AC29" s="32" t="s">
        <v>36</v>
      </c>
      <c r="AD29" s="3" t="s">
        <v>185</v>
      </c>
      <c r="AE29" s="33" t="s">
        <v>38</v>
      </c>
      <c r="AF29" s="6">
        <v>5.8000000000000003E-2</v>
      </c>
      <c r="AI29" s="32"/>
      <c r="AK29" s="33"/>
      <c r="AL29" s="6"/>
      <c r="AM29" s="3"/>
      <c r="AO29" s="32"/>
      <c r="AQ29" s="33"/>
      <c r="AR29" s="6"/>
      <c r="AS29" s="3"/>
      <c r="AU29" s="32"/>
      <c r="AW29" s="7"/>
      <c r="AX29" s="6"/>
      <c r="AY29" s="3"/>
      <c r="BA29" s="32"/>
      <c r="BC29" s="7"/>
      <c r="BD29" s="6"/>
      <c r="BF29" s="58"/>
      <c r="BG29" s="6"/>
    </row>
    <row r="30" spans="2:59" x14ac:dyDescent="0.25">
      <c r="B30" s="56"/>
      <c r="C30" s="39">
        <v>2</v>
      </c>
      <c r="D30" s="39">
        <v>26</v>
      </c>
      <c r="E30" s="103" t="s">
        <v>131</v>
      </c>
      <c r="F30" s="22">
        <f t="shared" si="1"/>
        <v>2.5569999999999999</v>
      </c>
      <c r="G30" s="68" t="s">
        <v>44</v>
      </c>
      <c r="H30" s="7" t="s">
        <v>44</v>
      </c>
      <c r="I30" s="7">
        <v>8</v>
      </c>
      <c r="J30" s="24">
        <v>14</v>
      </c>
      <c r="K30" s="25">
        <f t="shared" si="2"/>
        <v>22</v>
      </c>
      <c r="L30" s="164">
        <v>0</v>
      </c>
      <c r="M30" s="166">
        <v>0</v>
      </c>
      <c r="N30" s="6">
        <v>0.11600000000000001</v>
      </c>
      <c r="O30" s="6">
        <v>5.5E-2</v>
      </c>
      <c r="P30" s="27">
        <v>2.3860000000000001</v>
      </c>
      <c r="Q30" s="28">
        <f t="shared" si="3"/>
        <v>0</v>
      </c>
      <c r="R30" s="29">
        <f t="shared" si="4"/>
        <v>0</v>
      </c>
      <c r="S30" s="29">
        <f t="shared" si="5"/>
        <v>4.5365662886194764</v>
      </c>
      <c r="T30" s="29">
        <f t="shared" si="6"/>
        <v>2.1509581540868203</v>
      </c>
      <c r="U30" s="30">
        <f t="shared" si="7"/>
        <v>93.312475557293709</v>
      </c>
      <c r="V30" s="126"/>
      <c r="W30" s="28"/>
      <c r="Y30" s="6" t="s">
        <v>439</v>
      </c>
      <c r="Z30" s="6" t="s">
        <v>440</v>
      </c>
      <c r="AA30" s="27" t="s">
        <v>438</v>
      </c>
      <c r="AB30" s="31"/>
      <c r="AC30" s="32"/>
      <c r="AE30" s="33"/>
      <c r="AF30" s="6"/>
      <c r="AI30" s="32"/>
      <c r="AK30" s="33"/>
      <c r="AL30" s="6"/>
      <c r="AM30" s="3"/>
      <c r="AO30" s="32"/>
      <c r="AQ30" s="33"/>
      <c r="AR30" s="6"/>
      <c r="AS30" s="3"/>
      <c r="AU30" s="32"/>
      <c r="AW30" s="7"/>
      <c r="AX30" s="6"/>
      <c r="AY30" s="3"/>
      <c r="BA30" s="32"/>
      <c r="BC30" s="7"/>
      <c r="BD30" s="6"/>
      <c r="BF30" s="58"/>
      <c r="BG30" s="6"/>
    </row>
    <row r="31" spans="2:59" x14ac:dyDescent="0.25">
      <c r="B31" s="56">
        <v>44180</v>
      </c>
      <c r="C31" s="39">
        <v>2</v>
      </c>
      <c r="D31" s="39">
        <v>27</v>
      </c>
      <c r="E31" s="103" t="s">
        <v>132</v>
      </c>
      <c r="F31" s="22">
        <f t="shared" si="1"/>
        <v>2.2199999999999998</v>
      </c>
      <c r="G31" s="68" t="s">
        <v>44</v>
      </c>
      <c r="H31" s="7">
        <v>1</v>
      </c>
      <c r="I31" s="7">
        <v>4</v>
      </c>
      <c r="J31" s="24">
        <v>23</v>
      </c>
      <c r="K31" s="25">
        <f t="shared" si="2"/>
        <v>28</v>
      </c>
      <c r="L31" s="164">
        <v>0</v>
      </c>
      <c r="M31" s="6">
        <v>6.6000000000000003E-2</v>
      </c>
      <c r="N31" s="6">
        <v>4.7E-2</v>
      </c>
      <c r="O31" s="6">
        <v>7.8E-2</v>
      </c>
      <c r="P31" s="27">
        <v>2.0289999999999999</v>
      </c>
      <c r="Q31" s="28">
        <f t="shared" si="3"/>
        <v>0</v>
      </c>
      <c r="R31" s="29">
        <f t="shared" si="4"/>
        <v>2.9729729729729737</v>
      </c>
      <c r="S31" s="29">
        <f t="shared" si="5"/>
        <v>2.1171171171171173</v>
      </c>
      <c r="T31" s="29">
        <f t="shared" si="6"/>
        <v>3.5135135135135136</v>
      </c>
      <c r="U31" s="30">
        <f t="shared" si="7"/>
        <v>91.396396396396412</v>
      </c>
      <c r="V31" s="126"/>
      <c r="W31" s="28"/>
      <c r="X31" s="3" t="s">
        <v>186</v>
      </c>
      <c r="Y31" s="6" t="s">
        <v>442</v>
      </c>
      <c r="Z31" s="6" t="s">
        <v>443</v>
      </c>
      <c r="AA31" s="27" t="s">
        <v>441</v>
      </c>
      <c r="AB31" s="31"/>
      <c r="AC31" s="32" t="s">
        <v>36</v>
      </c>
      <c r="AD31" s="3" t="s">
        <v>186</v>
      </c>
      <c r="AE31" s="33" t="s">
        <v>38</v>
      </c>
      <c r="AF31" s="6">
        <v>6.6000000000000003E-2</v>
      </c>
      <c r="AG31" s="46" t="s">
        <v>40</v>
      </c>
      <c r="AH31" s="34" t="s">
        <v>41</v>
      </c>
      <c r="AI31" s="32"/>
      <c r="AK31" s="33"/>
      <c r="AL31" s="6"/>
      <c r="AM31" s="3"/>
      <c r="AO31" s="32"/>
      <c r="AQ31" s="33"/>
      <c r="AR31" s="6"/>
      <c r="AS31" s="3"/>
      <c r="AU31" s="32"/>
      <c r="AW31" s="7"/>
      <c r="AX31" s="6"/>
      <c r="AY31" s="3"/>
      <c r="BA31" s="32"/>
      <c r="BC31" s="7"/>
      <c r="BD31" s="6"/>
      <c r="BF31" s="58"/>
      <c r="BG31" s="6"/>
    </row>
    <row r="32" spans="2:59" x14ac:dyDescent="0.25">
      <c r="B32" s="56"/>
      <c r="C32" s="39">
        <v>2</v>
      </c>
      <c r="D32" s="39">
        <v>28</v>
      </c>
      <c r="E32" s="103" t="s">
        <v>135</v>
      </c>
      <c r="F32" s="22">
        <f t="shared" si="1"/>
        <v>1.3720000000000001</v>
      </c>
      <c r="G32" s="68" t="s">
        <v>44</v>
      </c>
      <c r="H32" s="7" t="s">
        <v>44</v>
      </c>
      <c r="I32" s="7">
        <v>3</v>
      </c>
      <c r="J32" s="24">
        <v>14</v>
      </c>
      <c r="K32" s="25">
        <f t="shared" si="2"/>
        <v>17</v>
      </c>
      <c r="L32" s="164">
        <v>0</v>
      </c>
      <c r="M32" s="166">
        <v>0</v>
      </c>
      <c r="N32" s="6">
        <v>4.9000000000000002E-2</v>
      </c>
      <c r="O32" s="6">
        <v>4.9000000000000002E-2</v>
      </c>
      <c r="P32" s="27">
        <v>1.274</v>
      </c>
      <c r="Q32" s="28">
        <f t="shared" si="3"/>
        <v>0</v>
      </c>
      <c r="R32" s="29">
        <f t="shared" si="4"/>
        <v>0</v>
      </c>
      <c r="S32" s="29">
        <f t="shared" si="5"/>
        <v>3.5714285714285712</v>
      </c>
      <c r="T32" s="29">
        <f t="shared" si="6"/>
        <v>3.5714285714285712</v>
      </c>
      <c r="U32" s="30">
        <f t="shared" si="7"/>
        <v>92.857142857142847</v>
      </c>
      <c r="V32" s="126"/>
      <c r="W32" s="28"/>
      <c r="Y32" s="6" t="s">
        <v>445</v>
      </c>
      <c r="Z32" s="6" t="s">
        <v>446</v>
      </c>
      <c r="AA32" s="27" t="s">
        <v>444</v>
      </c>
      <c r="AB32" s="31"/>
      <c r="AC32" s="32"/>
      <c r="AE32" s="33"/>
      <c r="AF32" s="6"/>
      <c r="AI32" s="32"/>
      <c r="AK32" s="33"/>
      <c r="AL32" s="6"/>
      <c r="AM32" s="3"/>
      <c r="AO32" s="32"/>
      <c r="AQ32" s="33"/>
      <c r="AR32" s="6"/>
      <c r="AS32" s="3"/>
      <c r="AU32" s="32"/>
      <c r="AW32" s="7"/>
      <c r="AX32" s="6"/>
      <c r="AY32" s="3"/>
      <c r="BA32" s="32"/>
      <c r="BC32" s="7"/>
      <c r="BD32" s="6"/>
      <c r="BF32" s="58"/>
      <c r="BG32" s="6"/>
    </row>
    <row r="33" spans="2:59" x14ac:dyDescent="0.25">
      <c r="B33" s="56"/>
      <c r="C33" s="7">
        <v>2</v>
      </c>
      <c r="D33" s="7">
        <v>29</v>
      </c>
      <c r="E33" s="103" t="s">
        <v>137</v>
      </c>
      <c r="F33" s="22">
        <f t="shared" si="1"/>
        <v>2.0819999999999999</v>
      </c>
      <c r="G33" s="68" t="s">
        <v>44</v>
      </c>
      <c r="H33" s="7">
        <v>1</v>
      </c>
      <c r="I33" s="7">
        <v>6</v>
      </c>
      <c r="J33" s="24">
        <v>19</v>
      </c>
      <c r="K33" s="25">
        <f t="shared" si="2"/>
        <v>26</v>
      </c>
      <c r="L33" s="164">
        <v>0</v>
      </c>
      <c r="M33" s="6">
        <v>0.11899999999999999</v>
      </c>
      <c r="N33" s="6">
        <v>0.10100000000000001</v>
      </c>
      <c r="O33" s="6">
        <v>7.0999999999999994E-2</v>
      </c>
      <c r="P33" s="27">
        <v>1.7909999999999999</v>
      </c>
      <c r="Q33" s="28">
        <f t="shared" si="3"/>
        <v>0</v>
      </c>
      <c r="R33" s="29">
        <f t="shared" si="4"/>
        <v>5.7156580211335255</v>
      </c>
      <c r="S33" s="29">
        <f t="shared" si="5"/>
        <v>4.8511047070124889</v>
      </c>
      <c r="T33" s="29">
        <f t="shared" si="6"/>
        <v>3.4101825168107585</v>
      </c>
      <c r="U33" s="30">
        <f t="shared" si="7"/>
        <v>86.023054755043233</v>
      </c>
      <c r="V33" s="126"/>
      <c r="W33" s="28"/>
      <c r="X33" s="3" t="s">
        <v>187</v>
      </c>
      <c r="Y33" s="6" t="s">
        <v>448</v>
      </c>
      <c r="Z33" s="6" t="s">
        <v>449</v>
      </c>
      <c r="AA33" s="27" t="s">
        <v>447</v>
      </c>
      <c r="AB33" s="31"/>
      <c r="AC33" s="32" t="s">
        <v>36</v>
      </c>
      <c r="AD33" s="3" t="s">
        <v>187</v>
      </c>
      <c r="AE33" s="33" t="s">
        <v>38</v>
      </c>
      <c r="AF33" s="6">
        <v>0.11899999999999999</v>
      </c>
      <c r="AG33" s="46" t="s">
        <v>40</v>
      </c>
      <c r="AH33" s="34" t="s">
        <v>41</v>
      </c>
      <c r="AI33" s="32"/>
      <c r="AK33" s="33"/>
      <c r="AL33" s="6"/>
      <c r="AM33" s="3"/>
      <c r="AO33" s="32"/>
      <c r="AQ33" s="33"/>
      <c r="AR33" s="6"/>
      <c r="AS33" s="3"/>
      <c r="AU33" s="32"/>
      <c r="AW33" s="7"/>
      <c r="AX33" s="6"/>
      <c r="AY33" s="3"/>
      <c r="BA33" s="32"/>
      <c r="BC33" s="7"/>
      <c r="BD33" s="6"/>
      <c r="BF33" s="58"/>
      <c r="BG33" s="6"/>
    </row>
    <row r="34" spans="2:59" x14ac:dyDescent="0.25">
      <c r="B34" s="56"/>
      <c r="C34" s="39">
        <v>2</v>
      </c>
      <c r="D34" s="39">
        <v>30</v>
      </c>
      <c r="E34" s="103" t="s">
        <v>140</v>
      </c>
      <c r="F34" s="22">
        <f t="shared" si="1"/>
        <v>3.25</v>
      </c>
      <c r="G34" s="68" t="s">
        <v>44</v>
      </c>
      <c r="H34" s="7">
        <v>2</v>
      </c>
      <c r="I34" s="7">
        <v>11</v>
      </c>
      <c r="J34" s="24">
        <v>26</v>
      </c>
      <c r="K34" s="25">
        <f t="shared" si="2"/>
        <v>39</v>
      </c>
      <c r="L34" s="164">
        <v>0</v>
      </c>
      <c r="M34" s="6">
        <v>0.27700000000000002</v>
      </c>
      <c r="N34" s="6">
        <v>0.13200000000000001</v>
      </c>
      <c r="O34" s="6">
        <v>9.1999999999999998E-2</v>
      </c>
      <c r="P34" s="27">
        <v>2.7490000000000001</v>
      </c>
      <c r="Q34" s="28">
        <f t="shared" si="3"/>
        <v>0</v>
      </c>
      <c r="R34" s="29">
        <f t="shared" si="4"/>
        <v>8.523076923076923</v>
      </c>
      <c r="S34" s="29">
        <f t="shared" si="5"/>
        <v>4.0615384615384613</v>
      </c>
      <c r="T34" s="29">
        <f t="shared" si="6"/>
        <v>2.8307692307692309</v>
      </c>
      <c r="U34" s="30">
        <f t="shared" si="7"/>
        <v>84.58461538461539</v>
      </c>
      <c r="V34" s="126"/>
      <c r="W34" s="28"/>
      <c r="X34" s="3" t="s">
        <v>188</v>
      </c>
      <c r="Y34" s="6" t="s">
        <v>450</v>
      </c>
      <c r="Z34" s="6" t="s">
        <v>452</v>
      </c>
      <c r="AA34" s="27" t="s">
        <v>451</v>
      </c>
      <c r="AB34" s="31"/>
      <c r="AC34" s="32" t="s">
        <v>36</v>
      </c>
      <c r="AD34" s="3" t="s">
        <v>188</v>
      </c>
      <c r="AE34" s="33" t="s">
        <v>38</v>
      </c>
      <c r="AF34" s="6">
        <v>5.5E-2</v>
      </c>
      <c r="AI34" s="32" t="s">
        <v>42</v>
      </c>
      <c r="AJ34" s="3" t="s">
        <v>188</v>
      </c>
      <c r="AK34" s="33" t="s">
        <v>38</v>
      </c>
      <c r="AL34" s="6">
        <v>0.222</v>
      </c>
      <c r="AM34" s="46" t="s">
        <v>40</v>
      </c>
      <c r="AN34" s="34" t="s">
        <v>41</v>
      </c>
      <c r="AO34" s="32"/>
      <c r="AQ34" s="33"/>
      <c r="AR34" s="6"/>
      <c r="AS34" s="3"/>
      <c r="AU34" s="32"/>
      <c r="AW34" s="7"/>
      <c r="AX34" s="6"/>
      <c r="AY34" s="3"/>
      <c r="BA34" s="32"/>
      <c r="BC34" s="7"/>
      <c r="BD34" s="6"/>
      <c r="BF34" s="58"/>
      <c r="BG34" s="6"/>
    </row>
    <row r="35" spans="2:59" x14ac:dyDescent="0.25">
      <c r="B35" s="56">
        <v>44181</v>
      </c>
      <c r="C35" s="39">
        <v>2</v>
      </c>
      <c r="D35" s="39">
        <v>31</v>
      </c>
      <c r="E35" s="103" t="s">
        <v>142</v>
      </c>
      <c r="F35" s="22">
        <f t="shared" si="1"/>
        <v>1.802</v>
      </c>
      <c r="G35" s="68" t="s">
        <v>44</v>
      </c>
      <c r="H35" s="7">
        <v>1</v>
      </c>
      <c r="I35" s="7">
        <v>8</v>
      </c>
      <c r="J35" s="24">
        <v>24</v>
      </c>
      <c r="K35" s="25">
        <f t="shared" si="2"/>
        <v>33</v>
      </c>
      <c r="L35" s="164">
        <v>0</v>
      </c>
      <c r="M35" s="6">
        <v>5.7000000000000002E-2</v>
      </c>
      <c r="N35" s="6">
        <v>0.14099999999999999</v>
      </c>
      <c r="O35" s="6">
        <v>7.5999999999999998E-2</v>
      </c>
      <c r="P35" s="27">
        <v>1.528</v>
      </c>
      <c r="Q35" s="28">
        <f t="shared" ref="Q35:Q41" si="8">L35/$F35*100</f>
        <v>0</v>
      </c>
      <c r="R35" s="29">
        <f t="shared" ref="R35:R41" si="9">M35/$F35*100</f>
        <v>3.1631520532741395</v>
      </c>
      <c r="S35" s="29">
        <f t="shared" ref="S35:S41" si="10">N35/$F35*100</f>
        <v>7.8246392896781343</v>
      </c>
      <c r="T35" s="29">
        <f t="shared" ref="T35:T41" si="11">O35/$F35*100</f>
        <v>4.2175360710321863</v>
      </c>
      <c r="U35" s="30">
        <f t="shared" ref="U35:U41" si="12">P35/$F35*100</f>
        <v>84.794672586015537</v>
      </c>
      <c r="V35" s="126"/>
      <c r="W35" s="28"/>
      <c r="X35" s="3" t="s">
        <v>189</v>
      </c>
      <c r="Y35" s="6" t="s">
        <v>454</v>
      </c>
      <c r="Z35" s="6" t="s">
        <v>455</v>
      </c>
      <c r="AA35" s="27" t="s">
        <v>453</v>
      </c>
      <c r="AB35" s="66"/>
      <c r="AC35" s="32" t="s">
        <v>36</v>
      </c>
      <c r="AD35" s="3" t="s">
        <v>189</v>
      </c>
      <c r="AE35" s="33" t="s">
        <v>38</v>
      </c>
      <c r="AF35" s="6">
        <v>5.7000000000000002E-2</v>
      </c>
      <c r="AI35" s="32"/>
      <c r="AK35" s="33"/>
      <c r="AL35" s="6"/>
      <c r="AM35" s="3"/>
      <c r="AN35" s="34"/>
      <c r="AO35" s="32"/>
      <c r="AQ35" s="33"/>
      <c r="AR35" s="6"/>
      <c r="AS35" s="3"/>
      <c r="AT35" s="7"/>
      <c r="AU35" s="32"/>
      <c r="AW35" s="7"/>
      <c r="AX35" s="6"/>
      <c r="AY35" s="3"/>
      <c r="AZ35" s="34"/>
      <c r="BA35" s="32"/>
      <c r="BC35" s="7"/>
      <c r="BD35" s="6"/>
      <c r="BF35" s="41"/>
      <c r="BG35" s="6"/>
    </row>
    <row r="36" spans="2:59" x14ac:dyDescent="0.25">
      <c r="B36" s="56"/>
      <c r="C36" s="39">
        <v>2</v>
      </c>
      <c r="D36" s="39">
        <v>32</v>
      </c>
      <c r="E36" s="105" t="s">
        <v>144</v>
      </c>
      <c r="F36" s="22">
        <f t="shared" si="1"/>
        <v>3.242</v>
      </c>
      <c r="G36" s="68" t="s">
        <v>44</v>
      </c>
      <c r="H36" s="7">
        <v>4</v>
      </c>
      <c r="I36" s="7">
        <v>11</v>
      </c>
      <c r="J36" s="24">
        <v>33</v>
      </c>
      <c r="K36" s="25">
        <f t="shared" si="2"/>
        <v>48</v>
      </c>
      <c r="L36" s="164">
        <v>0</v>
      </c>
      <c r="M36" s="6">
        <v>0.38400000000000001</v>
      </c>
      <c r="N36" s="6">
        <v>0.11899999999999999</v>
      </c>
      <c r="O36" s="6">
        <v>0.105</v>
      </c>
      <c r="P36" s="27">
        <v>2.6339999999999999</v>
      </c>
      <c r="Q36" s="28">
        <f t="shared" si="8"/>
        <v>0</v>
      </c>
      <c r="R36" s="29">
        <f t="shared" si="9"/>
        <v>11.844540407156076</v>
      </c>
      <c r="S36" s="29">
        <f t="shared" si="10"/>
        <v>3.6705737199259714</v>
      </c>
      <c r="T36" s="29">
        <f t="shared" si="11"/>
        <v>3.2387415175817398</v>
      </c>
      <c r="U36" s="30">
        <f t="shared" si="12"/>
        <v>81.246144355336213</v>
      </c>
      <c r="V36" s="126"/>
      <c r="W36" s="28"/>
      <c r="X36" s="3" t="s">
        <v>190</v>
      </c>
      <c r="Y36" s="6" t="s">
        <v>457</v>
      </c>
      <c r="Z36" s="6" t="s">
        <v>458</v>
      </c>
      <c r="AA36" s="27" t="s">
        <v>456</v>
      </c>
      <c r="AB36" s="31"/>
      <c r="AC36" s="32" t="s">
        <v>36</v>
      </c>
      <c r="AD36" s="3" t="s">
        <v>190</v>
      </c>
      <c r="AE36" s="33" t="s">
        <v>38</v>
      </c>
      <c r="AF36" s="6">
        <v>6.8000000000000005E-2</v>
      </c>
      <c r="AI36" s="32" t="s">
        <v>42</v>
      </c>
      <c r="AJ36" s="3" t="s">
        <v>190</v>
      </c>
      <c r="AK36" s="33" t="s">
        <v>38</v>
      </c>
      <c r="AL36" s="6">
        <v>0.09</v>
      </c>
      <c r="AM36" s="46" t="s">
        <v>40</v>
      </c>
      <c r="AN36" s="34" t="s">
        <v>41</v>
      </c>
      <c r="AO36" s="32" t="s">
        <v>46</v>
      </c>
      <c r="AP36" s="3" t="s">
        <v>190</v>
      </c>
      <c r="AQ36" s="33" t="s">
        <v>38</v>
      </c>
      <c r="AR36" s="6">
        <v>8.5000000000000006E-2</v>
      </c>
      <c r="AS36" s="46" t="s">
        <v>40</v>
      </c>
      <c r="AT36" s="34" t="s">
        <v>41</v>
      </c>
      <c r="AU36" s="32" t="s">
        <v>48</v>
      </c>
      <c r="AV36" s="3" t="s">
        <v>190</v>
      </c>
      <c r="AW36" s="33" t="s">
        <v>38</v>
      </c>
      <c r="AX36" s="6">
        <v>0.14099999999999999</v>
      </c>
      <c r="AY36" s="3"/>
      <c r="BA36" s="32"/>
      <c r="BC36" s="7"/>
      <c r="BD36" s="6"/>
      <c r="BF36" s="58"/>
      <c r="BG36" s="6"/>
    </row>
    <row r="37" spans="2:59" x14ac:dyDescent="0.25">
      <c r="B37" s="56"/>
      <c r="C37" s="7">
        <v>2</v>
      </c>
      <c r="D37" s="39">
        <v>33</v>
      </c>
      <c r="E37" s="103" t="s">
        <v>145</v>
      </c>
      <c r="F37" s="22">
        <f t="shared" si="1"/>
        <v>2.6710000000000003</v>
      </c>
      <c r="G37" s="68" t="s">
        <v>44</v>
      </c>
      <c r="H37" s="7">
        <v>2</v>
      </c>
      <c r="I37" s="7">
        <v>11</v>
      </c>
      <c r="J37" s="24">
        <v>28</v>
      </c>
      <c r="K37" s="25">
        <f t="shared" si="2"/>
        <v>41</v>
      </c>
      <c r="L37" s="164">
        <v>0</v>
      </c>
      <c r="M37" s="6">
        <v>0.13400000000000001</v>
      </c>
      <c r="N37" s="6">
        <v>0.17599999999999999</v>
      </c>
      <c r="O37" s="6">
        <v>0.108</v>
      </c>
      <c r="P37" s="27">
        <v>2.2530000000000001</v>
      </c>
      <c r="Q37" s="28">
        <f t="shared" si="8"/>
        <v>0</v>
      </c>
      <c r="R37" s="29">
        <f t="shared" si="9"/>
        <v>5.0168476226132537</v>
      </c>
      <c r="S37" s="29">
        <f t="shared" si="10"/>
        <v>6.5892923998502422</v>
      </c>
      <c r="T37" s="29">
        <f t="shared" si="11"/>
        <v>4.0434294271808309</v>
      </c>
      <c r="U37" s="30">
        <f t="shared" si="12"/>
        <v>84.350430550355668</v>
      </c>
      <c r="V37" s="126"/>
      <c r="W37" s="28"/>
      <c r="X37" s="3" t="s">
        <v>191</v>
      </c>
      <c r="Y37" s="6" t="s">
        <v>460</v>
      </c>
      <c r="Z37" s="6" t="s">
        <v>461</v>
      </c>
      <c r="AA37" s="27" t="s">
        <v>459</v>
      </c>
      <c r="AB37" s="66"/>
      <c r="AC37" s="32" t="s">
        <v>36</v>
      </c>
      <c r="AD37" s="3" t="s">
        <v>191</v>
      </c>
      <c r="AE37" s="33" t="s">
        <v>38</v>
      </c>
      <c r="AF37" s="6">
        <v>5.1999999999999998E-2</v>
      </c>
      <c r="AI37" s="32" t="s">
        <v>42</v>
      </c>
      <c r="AJ37" s="3" t="s">
        <v>191</v>
      </c>
      <c r="AK37" s="33" t="s">
        <v>38</v>
      </c>
      <c r="AL37" s="6">
        <v>8.2000000000000003E-2</v>
      </c>
      <c r="AM37" s="3"/>
      <c r="AN37" s="34"/>
      <c r="AO37" s="32"/>
      <c r="AQ37" s="33"/>
      <c r="AR37" s="6"/>
      <c r="AS37" s="3"/>
      <c r="AT37" s="7"/>
      <c r="AU37" s="32"/>
      <c r="AW37" s="7"/>
      <c r="AX37" s="6"/>
      <c r="AY37" s="3"/>
      <c r="AZ37" s="34"/>
      <c r="BA37" s="32"/>
      <c r="BC37" s="7"/>
      <c r="BD37" s="6"/>
      <c r="BF37" s="41"/>
      <c r="BG37" s="6"/>
    </row>
    <row r="38" spans="2:59" x14ac:dyDescent="0.25">
      <c r="B38" s="56"/>
      <c r="C38" s="39">
        <v>2</v>
      </c>
      <c r="D38" s="39">
        <v>34</v>
      </c>
      <c r="E38" s="103" t="s">
        <v>147</v>
      </c>
      <c r="F38" s="22">
        <f t="shared" si="1"/>
        <v>2.0070000000000001</v>
      </c>
      <c r="G38" s="68" t="s">
        <v>44</v>
      </c>
      <c r="H38" s="7" t="s">
        <v>44</v>
      </c>
      <c r="I38" s="7">
        <v>8</v>
      </c>
      <c r="J38" s="24">
        <v>23</v>
      </c>
      <c r="K38" s="25">
        <f t="shared" si="2"/>
        <v>31</v>
      </c>
      <c r="L38" s="164">
        <v>0</v>
      </c>
      <c r="M38" s="166">
        <v>0</v>
      </c>
      <c r="N38" s="6">
        <v>9.0999999999999998E-2</v>
      </c>
      <c r="O38" s="6">
        <v>0.108</v>
      </c>
      <c r="P38" s="27">
        <v>1.8080000000000001</v>
      </c>
      <c r="Q38" s="28">
        <f t="shared" si="8"/>
        <v>0</v>
      </c>
      <c r="R38" s="29">
        <f t="shared" si="9"/>
        <v>0</v>
      </c>
      <c r="S38" s="29">
        <f t="shared" si="10"/>
        <v>4.5341305430991525</v>
      </c>
      <c r="T38" s="29">
        <f t="shared" si="11"/>
        <v>5.3811659192825108</v>
      </c>
      <c r="U38" s="30">
        <f t="shared" si="12"/>
        <v>90.084703537618338</v>
      </c>
      <c r="V38" s="126"/>
      <c r="W38" s="28"/>
      <c r="X38" s="6"/>
      <c r="Y38" s="6" t="s">
        <v>463</v>
      </c>
      <c r="Z38" s="6" t="s">
        <v>464</v>
      </c>
      <c r="AA38" s="27" t="s">
        <v>462</v>
      </c>
      <c r="AB38" s="66"/>
      <c r="AC38" s="32"/>
      <c r="AE38" s="33"/>
      <c r="AF38" s="6"/>
      <c r="AI38" s="32"/>
      <c r="AK38" s="33"/>
      <c r="AL38" s="6"/>
      <c r="AM38" s="3"/>
      <c r="AN38" s="34"/>
      <c r="AO38" s="32"/>
      <c r="AQ38" s="33"/>
      <c r="AR38" s="6"/>
      <c r="AS38" s="3"/>
      <c r="AT38" s="7"/>
      <c r="AU38" s="32"/>
      <c r="AW38" s="7"/>
      <c r="AX38" s="6"/>
      <c r="AY38" s="3"/>
      <c r="AZ38" s="34"/>
      <c r="BA38" s="32"/>
      <c r="BC38" s="7"/>
      <c r="BD38" s="6"/>
      <c r="BF38" s="41"/>
      <c r="BG38" s="6"/>
    </row>
    <row r="39" spans="2:59" x14ac:dyDescent="0.25">
      <c r="B39" s="56">
        <v>44182</v>
      </c>
      <c r="C39" s="39">
        <v>2</v>
      </c>
      <c r="D39" s="39">
        <v>35</v>
      </c>
      <c r="E39" s="103" t="s">
        <v>149</v>
      </c>
      <c r="F39" s="22">
        <f t="shared" si="1"/>
        <v>4.9039999999999999</v>
      </c>
      <c r="G39" s="68">
        <v>1</v>
      </c>
      <c r="H39" s="7">
        <v>2</v>
      </c>
      <c r="I39" s="7">
        <v>12</v>
      </c>
      <c r="J39" s="24">
        <v>22</v>
      </c>
      <c r="K39" s="25">
        <f t="shared" si="2"/>
        <v>37</v>
      </c>
      <c r="L39" s="26">
        <v>2.246</v>
      </c>
      <c r="M39" s="6">
        <v>9.0999999999999998E-2</v>
      </c>
      <c r="N39" s="6">
        <v>0.12</v>
      </c>
      <c r="O39" s="6">
        <v>7.0000000000000007E-2</v>
      </c>
      <c r="P39" s="27">
        <v>2.3769999999999998</v>
      </c>
      <c r="Q39" s="28">
        <f t="shared" si="8"/>
        <v>45.799347471451881</v>
      </c>
      <c r="R39" s="29">
        <f t="shared" si="9"/>
        <v>1.8556280587275695</v>
      </c>
      <c r="S39" s="29">
        <f t="shared" si="10"/>
        <v>2.4469820554649262</v>
      </c>
      <c r="T39" s="29">
        <f t="shared" si="11"/>
        <v>1.4274061990212072</v>
      </c>
      <c r="U39" s="30">
        <f t="shared" si="12"/>
        <v>48.470636215334416</v>
      </c>
      <c r="V39" s="126"/>
      <c r="W39" s="28" t="s">
        <v>192</v>
      </c>
      <c r="X39" s="5" t="s">
        <v>193</v>
      </c>
      <c r="Y39" s="6" t="s">
        <v>466</v>
      </c>
      <c r="Z39" s="6" t="s">
        <v>467</v>
      </c>
      <c r="AA39" s="27" t="s">
        <v>465</v>
      </c>
      <c r="AB39" s="66"/>
      <c r="AC39" s="32" t="s">
        <v>36</v>
      </c>
      <c r="AD39" s="3" t="s">
        <v>192</v>
      </c>
      <c r="AE39" s="116" t="s">
        <v>98</v>
      </c>
      <c r="AF39" s="6">
        <v>2.246</v>
      </c>
      <c r="AI39" s="32" t="s">
        <v>36</v>
      </c>
      <c r="AJ39" s="3" t="s">
        <v>193</v>
      </c>
      <c r="AK39" s="33" t="s">
        <v>38</v>
      </c>
      <c r="AL39" s="6">
        <v>4.8000000000000001E-2</v>
      </c>
      <c r="AM39" s="46" t="s">
        <v>40</v>
      </c>
      <c r="AN39" s="34" t="s">
        <v>41</v>
      </c>
      <c r="AO39" s="32" t="s">
        <v>42</v>
      </c>
      <c r="AP39" s="3" t="s">
        <v>193</v>
      </c>
      <c r="AQ39" s="33" t="s">
        <v>38</v>
      </c>
      <c r="AR39" s="6">
        <v>4.2999999999999997E-2</v>
      </c>
      <c r="AS39" s="3"/>
      <c r="AT39" s="7"/>
      <c r="AU39" s="32"/>
      <c r="AW39" s="7"/>
      <c r="AX39" s="6"/>
      <c r="AY39" s="3"/>
      <c r="AZ39" s="34"/>
      <c r="BA39" s="32"/>
      <c r="BC39" s="7"/>
      <c r="BD39" s="6"/>
      <c r="BF39" s="41"/>
      <c r="BG39" s="6"/>
    </row>
    <row r="40" spans="2:59" x14ac:dyDescent="0.25">
      <c r="B40" s="56"/>
      <c r="C40" s="39">
        <v>2</v>
      </c>
      <c r="D40" s="39">
        <v>36</v>
      </c>
      <c r="E40" s="103" t="s">
        <v>160</v>
      </c>
      <c r="F40" s="22">
        <f t="shared" si="1"/>
        <v>2.9020000000000001</v>
      </c>
      <c r="G40" s="68" t="s">
        <v>44</v>
      </c>
      <c r="H40" s="7">
        <v>1</v>
      </c>
      <c r="I40" s="7">
        <v>11</v>
      </c>
      <c r="J40" s="24">
        <v>30</v>
      </c>
      <c r="K40" s="25">
        <f t="shared" si="2"/>
        <v>42</v>
      </c>
      <c r="L40" s="164">
        <v>0</v>
      </c>
      <c r="M40" s="6">
        <v>9.1999999999999998E-2</v>
      </c>
      <c r="N40" s="6">
        <v>0.122</v>
      </c>
      <c r="O40" s="6">
        <v>0.121</v>
      </c>
      <c r="P40" s="27">
        <v>2.5670000000000002</v>
      </c>
      <c r="Q40" s="28">
        <f t="shared" si="8"/>
        <v>0</v>
      </c>
      <c r="R40" s="29">
        <f t="shared" si="9"/>
        <v>3.1702274293590627</v>
      </c>
      <c r="S40" s="29">
        <f t="shared" si="10"/>
        <v>4.2039972432804964</v>
      </c>
      <c r="T40" s="29">
        <f t="shared" si="11"/>
        <v>4.1695382494831144</v>
      </c>
      <c r="U40" s="30">
        <f t="shared" si="12"/>
        <v>88.456237077877333</v>
      </c>
      <c r="V40" s="126"/>
      <c r="W40" s="28"/>
      <c r="X40" s="3" t="s">
        <v>194</v>
      </c>
      <c r="Y40" s="6" t="s">
        <v>469</v>
      </c>
      <c r="Z40" s="6" t="s">
        <v>470</v>
      </c>
      <c r="AA40" s="27" t="s">
        <v>468</v>
      </c>
      <c r="AB40" s="66"/>
      <c r="AC40" s="32" t="s">
        <v>36</v>
      </c>
      <c r="AD40" s="3" t="s">
        <v>194</v>
      </c>
      <c r="AE40" s="33" t="s">
        <v>38</v>
      </c>
      <c r="AF40" s="6">
        <v>9.1999999999999998E-2</v>
      </c>
      <c r="AG40" s="46" t="s">
        <v>40</v>
      </c>
      <c r="AH40" s="34" t="s">
        <v>41</v>
      </c>
      <c r="AI40" s="32"/>
      <c r="AK40" s="33"/>
      <c r="AL40" s="6"/>
      <c r="AM40" s="3"/>
      <c r="AN40" s="34"/>
      <c r="AO40" s="32"/>
      <c r="AQ40" s="33"/>
      <c r="AR40" s="6"/>
      <c r="AS40" s="3"/>
      <c r="AT40" s="7"/>
      <c r="AU40" s="32"/>
      <c r="AW40" s="7"/>
      <c r="AX40" s="6"/>
      <c r="AY40" s="3"/>
      <c r="AZ40" s="34"/>
      <c r="BA40" s="32"/>
      <c r="BC40" s="7"/>
      <c r="BD40" s="6"/>
      <c r="BF40" s="41"/>
      <c r="BG40" s="6"/>
    </row>
    <row r="41" spans="2:59" ht="15.75" thickBot="1" x14ac:dyDescent="0.3">
      <c r="B41" s="69"/>
      <c r="C41" s="70">
        <v>2</v>
      </c>
      <c r="D41" s="70">
        <v>37</v>
      </c>
      <c r="E41" s="106" t="s">
        <v>161</v>
      </c>
      <c r="F41" s="118">
        <f t="shared" si="1"/>
        <v>3.117</v>
      </c>
      <c r="G41" s="72" t="s">
        <v>44</v>
      </c>
      <c r="H41" s="73">
        <v>1</v>
      </c>
      <c r="I41" s="73">
        <v>6</v>
      </c>
      <c r="J41" s="74">
        <v>31</v>
      </c>
      <c r="K41" s="117">
        <f t="shared" si="2"/>
        <v>38</v>
      </c>
      <c r="L41" s="167">
        <v>0</v>
      </c>
      <c r="M41" s="77">
        <v>0.30299999999999999</v>
      </c>
      <c r="N41" s="77">
        <v>6.9000000000000006E-2</v>
      </c>
      <c r="O41" s="77">
        <v>0.115</v>
      </c>
      <c r="P41" s="78">
        <v>2.63</v>
      </c>
      <c r="Q41" s="79">
        <f t="shared" si="8"/>
        <v>0</v>
      </c>
      <c r="R41" s="80">
        <f t="shared" si="9"/>
        <v>9.7208854667949947</v>
      </c>
      <c r="S41" s="80">
        <f t="shared" si="10"/>
        <v>2.2136669874879695</v>
      </c>
      <c r="T41" s="80">
        <f t="shared" si="11"/>
        <v>3.6894449791466153</v>
      </c>
      <c r="U41" s="81">
        <f t="shared" si="12"/>
        <v>84.376002566570421</v>
      </c>
      <c r="V41" s="126"/>
      <c r="W41" s="79"/>
      <c r="X41" s="84" t="s">
        <v>195</v>
      </c>
      <c r="Y41" s="77" t="s">
        <v>472</v>
      </c>
      <c r="Z41" s="77" t="s">
        <v>473</v>
      </c>
      <c r="AA41" s="78" t="s">
        <v>471</v>
      </c>
      <c r="AB41" s="137"/>
      <c r="AC41" s="83" t="s">
        <v>36</v>
      </c>
      <c r="AD41" s="84" t="s">
        <v>195</v>
      </c>
      <c r="AE41" s="85" t="s">
        <v>38</v>
      </c>
      <c r="AF41" s="77">
        <v>0.30299999999999999</v>
      </c>
      <c r="AG41" s="113" t="s">
        <v>40</v>
      </c>
      <c r="AH41" s="88" t="s">
        <v>41</v>
      </c>
      <c r="AI41" s="83"/>
      <c r="AJ41" s="84"/>
      <c r="AK41" s="85"/>
      <c r="AL41" s="77"/>
      <c r="AM41" s="84"/>
      <c r="AN41" s="87"/>
      <c r="AO41" s="83"/>
      <c r="AP41" s="84"/>
      <c r="AQ41" s="85"/>
      <c r="AR41" s="77"/>
      <c r="AS41" s="84"/>
      <c r="AT41" s="73"/>
      <c r="AU41" s="83"/>
      <c r="AV41" s="84"/>
      <c r="AW41" s="73"/>
      <c r="AX41" s="77"/>
      <c r="AY41" s="84"/>
      <c r="AZ41" s="87"/>
      <c r="BA41" s="83"/>
      <c r="BB41" s="84"/>
      <c r="BC41" s="73"/>
      <c r="BD41" s="77"/>
      <c r="BE41" s="84"/>
      <c r="BF41" s="88"/>
      <c r="BG41" s="6"/>
    </row>
    <row r="42" spans="2:59" ht="27.6" customHeight="1" thickTop="1" x14ac:dyDescent="0.25">
      <c r="B42" s="172" t="s">
        <v>520</v>
      </c>
      <c r="C42" s="39"/>
      <c r="D42" s="39"/>
      <c r="F42" s="122" t="s">
        <v>216</v>
      </c>
      <c r="G42" s="123">
        <f>SUM(G5:G41,H5:H41)</f>
        <v>64</v>
      </c>
      <c r="H42" s="7"/>
      <c r="I42" s="140"/>
      <c r="J42" s="140"/>
      <c r="K42" s="7"/>
      <c r="L42" s="6"/>
      <c r="M42" s="6"/>
      <c r="N42" s="6"/>
      <c r="O42" s="6"/>
      <c r="P42" s="6"/>
      <c r="Q42" s="29"/>
      <c r="R42" s="29"/>
      <c r="S42" s="29"/>
      <c r="T42" s="29"/>
      <c r="U42" s="29"/>
      <c r="V42" s="126"/>
      <c r="AB42" s="137"/>
      <c r="AE42" s="33"/>
      <c r="AF42" s="6"/>
      <c r="AK42" s="33"/>
      <c r="AL42" s="6"/>
      <c r="AM42" s="3"/>
      <c r="AN42" s="34"/>
      <c r="AQ42" s="33"/>
      <c r="AR42" s="6"/>
      <c r="AS42" s="3"/>
      <c r="AT42" s="7"/>
      <c r="AW42" s="7"/>
      <c r="AX42" s="6"/>
      <c r="AY42" s="3"/>
      <c r="AZ42" s="34"/>
      <c r="BC42" s="7"/>
      <c r="BD42" s="6"/>
      <c r="BF42" s="34"/>
      <c r="BG42" s="6"/>
    </row>
    <row r="43" spans="2:59" s="90" customFormat="1" ht="15.75" x14ac:dyDescent="0.25">
      <c r="B43" s="107" t="s">
        <v>215</v>
      </c>
      <c r="C43" s="108"/>
      <c r="D43" s="108"/>
      <c r="E43" s="92"/>
      <c r="F43" s="109">
        <f>SUM(F5:F41)</f>
        <v>105.03200000000001</v>
      </c>
      <c r="G43" s="109"/>
      <c r="H43" s="93"/>
      <c r="I43" s="93"/>
      <c r="J43" s="93"/>
      <c r="K43" s="93"/>
      <c r="L43" s="94"/>
      <c r="M43" s="94"/>
      <c r="N43" s="94"/>
      <c r="O43" s="94"/>
      <c r="P43" s="94"/>
      <c r="Q43" s="95"/>
      <c r="R43" s="95"/>
      <c r="S43" s="95"/>
      <c r="T43" s="95"/>
      <c r="U43" s="95"/>
      <c r="V43" s="95"/>
      <c r="W43" s="135"/>
      <c r="X43" s="136"/>
      <c r="Y43" s="136"/>
      <c r="Z43" s="136"/>
      <c r="AA43" s="136"/>
      <c r="AB43" s="96"/>
      <c r="AC43" s="97"/>
      <c r="AD43" s="97"/>
      <c r="AE43" s="97"/>
      <c r="AF43" s="98"/>
      <c r="AG43" s="98"/>
      <c r="AH43" s="99"/>
      <c r="AI43" s="97"/>
      <c r="AJ43" s="97"/>
      <c r="AK43" s="97"/>
      <c r="AL43" s="98"/>
      <c r="AM43" s="94"/>
      <c r="AN43" s="99"/>
      <c r="AO43" s="97"/>
      <c r="AP43" s="97"/>
      <c r="AQ43" s="97"/>
      <c r="AR43" s="98"/>
      <c r="AS43" s="94"/>
      <c r="AT43" s="94"/>
      <c r="AU43" s="97"/>
      <c r="AV43" s="97"/>
      <c r="AW43" s="97"/>
      <c r="AX43" s="93"/>
      <c r="AY43" s="94"/>
      <c r="AZ43" s="99"/>
      <c r="BA43" s="97"/>
      <c r="BB43" s="97"/>
      <c r="BC43" s="97"/>
      <c r="BD43" s="93"/>
      <c r="BE43" s="93"/>
      <c r="BF43" s="99"/>
      <c r="BG43" s="6"/>
    </row>
    <row r="44" spans="2:59" s="143" customFormat="1" ht="19.149999999999999" customHeight="1" x14ac:dyDescent="0.25">
      <c r="D44" s="144"/>
      <c r="E44" s="145"/>
      <c r="F44" s="146"/>
      <c r="G44" s="147"/>
      <c r="H44" s="147"/>
      <c r="I44" s="147"/>
      <c r="J44" s="147"/>
      <c r="K44" s="147"/>
      <c r="L44" s="148"/>
      <c r="M44" s="148"/>
      <c r="N44" s="148"/>
      <c r="O44" s="148"/>
      <c r="P44" s="148"/>
      <c r="Q44" s="149"/>
      <c r="R44" s="149"/>
      <c r="S44" s="149"/>
      <c r="T44" s="149"/>
      <c r="U44" s="149"/>
      <c r="V44" s="149"/>
      <c r="W44" s="150"/>
      <c r="X44" s="151"/>
      <c r="Y44" s="151"/>
      <c r="Z44" s="151"/>
      <c r="AA44" s="151"/>
      <c r="AB44" s="152"/>
      <c r="AC44" s="144"/>
      <c r="AD44" s="144"/>
      <c r="AE44" s="144"/>
      <c r="AF44" s="147"/>
      <c r="AG44" s="147"/>
      <c r="AH44" s="153"/>
      <c r="AI44" s="144"/>
      <c r="AJ44" s="144"/>
      <c r="AK44" s="144"/>
      <c r="AL44" s="147"/>
      <c r="AM44" s="154"/>
      <c r="AN44" s="153"/>
      <c r="AO44" s="144"/>
      <c r="AP44" s="144"/>
      <c r="AQ44" s="144"/>
      <c r="AR44" s="147"/>
      <c r="AS44" s="154"/>
      <c r="AT44" s="154"/>
      <c r="AU44" s="144"/>
      <c r="AV44" s="144"/>
      <c r="AW44" s="144"/>
      <c r="AX44" s="147"/>
      <c r="AY44" s="154"/>
      <c r="AZ44" s="153"/>
      <c r="BA44" s="144"/>
      <c r="BB44" s="144"/>
      <c r="BC44" s="144"/>
      <c r="BD44" s="147"/>
      <c r="BE44" s="147"/>
      <c r="BF44" s="153"/>
      <c r="BG44" s="154"/>
    </row>
    <row r="45" spans="2:59" x14ac:dyDescent="0.25">
      <c r="W45" s="126"/>
      <c r="X45" s="131"/>
      <c r="Y45" s="131"/>
      <c r="Z45" s="131"/>
      <c r="AA45" s="131"/>
    </row>
    <row r="46" spans="2:59" x14ac:dyDescent="0.25">
      <c r="W46" s="126"/>
      <c r="X46" s="131"/>
      <c r="Y46" s="131"/>
      <c r="Z46" s="131"/>
      <c r="AA46" s="131"/>
    </row>
    <row r="47" spans="2:59" x14ac:dyDescent="0.25">
      <c r="W47" s="126"/>
      <c r="X47" s="131"/>
      <c r="Y47" s="131"/>
      <c r="Z47" s="131"/>
      <c r="AA47" s="131"/>
    </row>
    <row r="48" spans="2:59" x14ac:dyDescent="0.25">
      <c r="W48" s="126"/>
      <c r="X48" s="131"/>
      <c r="Y48" s="131"/>
      <c r="Z48" s="131"/>
      <c r="AA48" s="131"/>
    </row>
    <row r="49" spans="23:27" x14ac:dyDescent="0.25">
      <c r="W49" s="126"/>
      <c r="X49" s="131"/>
      <c r="Y49" s="131"/>
      <c r="Z49" s="131"/>
      <c r="AA49" s="131"/>
    </row>
    <row r="50" spans="23:27" x14ac:dyDescent="0.25">
      <c r="W50" s="126"/>
      <c r="X50" s="131"/>
      <c r="Y50" s="131"/>
      <c r="Z50" s="131"/>
      <c r="AA50" s="131"/>
    </row>
    <row r="51" spans="23:27" x14ac:dyDescent="0.25">
      <c r="W51" s="126"/>
      <c r="X51" s="131"/>
      <c r="Y51" s="131"/>
      <c r="Z51" s="131"/>
      <c r="AA51" s="131"/>
    </row>
    <row r="52" spans="23:27" x14ac:dyDescent="0.25">
      <c r="W52" s="126"/>
      <c r="X52" s="131"/>
      <c r="Y52" s="131"/>
      <c r="Z52" s="131"/>
      <c r="AA52" s="131"/>
    </row>
    <row r="53" spans="23:27" x14ac:dyDescent="0.25">
      <c r="W53" s="126"/>
      <c r="X53" s="131"/>
      <c r="Y53" s="131"/>
      <c r="Z53" s="131"/>
      <c r="AA53" s="131"/>
    </row>
    <row r="54" spans="23:27" x14ac:dyDescent="0.25">
      <c r="W54" s="126"/>
      <c r="X54" s="131"/>
      <c r="Y54" s="131"/>
      <c r="Z54" s="131"/>
      <c r="AA54" s="131"/>
    </row>
    <row r="55" spans="23:27" x14ac:dyDescent="0.25">
      <c r="W55" s="126"/>
      <c r="X55" s="131"/>
      <c r="Y55" s="131"/>
      <c r="Z55" s="131"/>
      <c r="AA55" s="131"/>
    </row>
    <row r="56" spans="23:27" x14ac:dyDescent="0.25">
      <c r="W56" s="126"/>
      <c r="X56" s="131"/>
      <c r="Y56" s="131"/>
      <c r="Z56" s="131"/>
      <c r="AA56" s="131"/>
    </row>
    <row r="57" spans="23:27" x14ac:dyDescent="0.25">
      <c r="W57" s="126"/>
      <c r="X57" s="131"/>
      <c r="Y57" s="131"/>
      <c r="Z57" s="131"/>
      <c r="AA57" s="131"/>
    </row>
    <row r="58" spans="23:27" x14ac:dyDescent="0.25">
      <c r="W58" s="126"/>
      <c r="X58" s="131"/>
      <c r="Y58" s="131"/>
      <c r="Z58" s="131"/>
      <c r="AA58" s="131"/>
    </row>
    <row r="59" spans="23:27" x14ac:dyDescent="0.25">
      <c r="W59" s="126"/>
      <c r="X59" s="131"/>
      <c r="Y59" s="131"/>
      <c r="Z59" s="131"/>
      <c r="AA59" s="131"/>
    </row>
    <row r="60" spans="23:27" x14ac:dyDescent="0.25">
      <c r="W60" s="126"/>
      <c r="X60" s="131"/>
      <c r="Y60" s="131"/>
      <c r="Z60" s="131"/>
      <c r="AA60" s="131"/>
    </row>
    <row r="61" spans="23:27" x14ac:dyDescent="0.25">
      <c r="W61" s="126"/>
      <c r="X61" s="131"/>
      <c r="Y61" s="131"/>
      <c r="Z61" s="131"/>
      <c r="AA61" s="131"/>
    </row>
    <row r="62" spans="23:27" x14ac:dyDescent="0.25">
      <c r="W62" s="126"/>
      <c r="X62" s="131"/>
      <c r="Y62" s="131"/>
      <c r="Z62" s="131"/>
      <c r="AA62" s="131"/>
    </row>
    <row r="63" spans="23:27" x14ac:dyDescent="0.25">
      <c r="W63" s="126"/>
      <c r="X63" s="131"/>
      <c r="Y63" s="131"/>
      <c r="Z63" s="131"/>
      <c r="AA63" s="131"/>
    </row>
    <row r="64" spans="23:27" x14ac:dyDescent="0.25">
      <c r="W64" s="126"/>
      <c r="X64" s="131"/>
      <c r="Y64" s="131"/>
      <c r="Z64" s="131"/>
      <c r="AA64" s="131"/>
    </row>
    <row r="65" spans="23:27" x14ac:dyDescent="0.25">
      <c r="W65" s="126"/>
      <c r="X65" s="131"/>
      <c r="Y65" s="131"/>
      <c r="Z65" s="131"/>
      <c r="AA65" s="131"/>
    </row>
    <row r="66" spans="23:27" x14ac:dyDescent="0.25">
      <c r="W66" s="126"/>
      <c r="X66" s="131"/>
      <c r="Y66" s="131"/>
      <c r="Z66" s="131"/>
      <c r="AA66" s="131"/>
    </row>
    <row r="67" spans="23:27" x14ac:dyDescent="0.25">
      <c r="W67" s="126"/>
      <c r="X67" s="131"/>
      <c r="Y67" s="131"/>
      <c r="Z67" s="131"/>
      <c r="AA67" s="131"/>
    </row>
    <row r="68" spans="23:27" x14ac:dyDescent="0.25">
      <c r="W68" s="126"/>
      <c r="X68" s="131"/>
      <c r="Y68" s="131"/>
      <c r="Z68" s="131"/>
      <c r="AA68" s="131"/>
    </row>
    <row r="69" spans="23:27" x14ac:dyDescent="0.25">
      <c r="W69" s="126"/>
      <c r="X69" s="131"/>
      <c r="Y69" s="131"/>
      <c r="Z69" s="131"/>
      <c r="AA69" s="131"/>
    </row>
    <row r="70" spans="23:27" x14ac:dyDescent="0.25">
      <c r="W70" s="126"/>
      <c r="X70" s="131"/>
      <c r="Y70" s="131"/>
      <c r="Z70" s="131"/>
      <c r="AA70" s="131"/>
    </row>
    <row r="71" spans="23:27" x14ac:dyDescent="0.25">
      <c r="W71" s="29"/>
      <c r="X71" s="6"/>
      <c r="Y71" s="6"/>
      <c r="Z71" s="6"/>
      <c r="AA71" s="6"/>
    </row>
  </sheetData>
  <mergeCells count="6">
    <mergeCell ref="B3:F3"/>
    <mergeCell ref="G3:K3"/>
    <mergeCell ref="L3:P3"/>
    <mergeCell ref="Q3:U3"/>
    <mergeCell ref="AC3:BF3"/>
    <mergeCell ref="W3:AA3"/>
  </mergeCells>
  <phoneticPr fontId="1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opLeftCell="A18" workbookViewId="0">
      <selection activeCell="F43" sqref="F43"/>
    </sheetView>
  </sheetViews>
  <sheetFormatPr defaultRowHeight="15" x14ac:dyDescent="0.25"/>
  <cols>
    <col min="1" max="1" width="2.28515625" customWidth="1"/>
    <col min="2" max="2" width="11" customWidth="1"/>
    <col min="3" max="3" width="8.7109375" customWidth="1"/>
    <col min="4" max="4" width="9.7109375" style="3" customWidth="1"/>
    <col min="5" max="5" width="15.42578125" style="100" customWidth="1"/>
    <col min="6" max="6" width="8.7109375" style="3" customWidth="1"/>
    <col min="7" max="7" width="9.7109375" style="3" customWidth="1"/>
    <col min="8" max="12" width="8.85546875" style="3"/>
    <col min="13" max="13" width="2.85546875" style="3" customWidth="1"/>
    <col min="14" max="15" width="8.85546875" style="3" customWidth="1"/>
    <col min="16" max="16" width="3.42578125" style="3" customWidth="1"/>
    <col min="17" max="17" width="10.140625" style="3" customWidth="1"/>
    <col min="18" max="18" width="11.140625" style="3" customWidth="1"/>
    <col min="19" max="19" width="8.42578125" style="3" customWidth="1"/>
    <col min="20" max="20" width="11.42578125" style="3" customWidth="1"/>
    <col min="21" max="21" width="10.42578125" style="3" customWidth="1"/>
    <col min="22" max="22" width="9.28515625" style="4" customWidth="1"/>
    <col min="23" max="23" width="6.42578125" style="3" customWidth="1"/>
    <col min="24" max="24" width="12.42578125" style="3" customWidth="1"/>
    <col min="25" max="25" width="8.85546875" style="3"/>
    <col min="26" max="26" width="9.7109375" style="3" customWidth="1"/>
    <col min="27" max="27" width="8.28515625" style="3" customWidth="1"/>
    <col min="28" max="28" width="8.85546875" style="4"/>
    <col min="29" max="29" width="8.85546875" style="5"/>
  </cols>
  <sheetData>
    <row r="1" spans="1:29" ht="18.75" x14ac:dyDescent="0.3">
      <c r="A1" s="1" t="s">
        <v>197</v>
      </c>
      <c r="N1" s="1"/>
      <c r="O1" s="138"/>
    </row>
    <row r="2" spans="1:29" ht="15.75" thickBot="1" x14ac:dyDescent="0.3"/>
    <row r="3" spans="1:29" s="120" customFormat="1" ht="15" customHeight="1" thickBot="1" x14ac:dyDescent="0.3">
      <c r="B3" s="181" t="s">
        <v>13</v>
      </c>
      <c r="C3" s="182"/>
      <c r="D3" s="182"/>
      <c r="E3" s="182"/>
      <c r="F3" s="183"/>
      <c r="G3" s="181" t="s">
        <v>14</v>
      </c>
      <c r="H3" s="183"/>
      <c r="I3" s="184" t="s">
        <v>15</v>
      </c>
      <c r="J3" s="186"/>
      <c r="K3" s="184" t="s">
        <v>16</v>
      </c>
      <c r="L3" s="186"/>
      <c r="M3" s="142"/>
      <c r="N3" s="178" t="s">
        <v>474</v>
      </c>
      <c r="O3" s="180"/>
      <c r="Q3" s="178" t="s">
        <v>213</v>
      </c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80"/>
    </row>
    <row r="4" spans="1:29" ht="45.75" thickBot="1" x14ac:dyDescent="0.3">
      <c r="B4" s="8" t="s">
        <v>18</v>
      </c>
      <c r="C4" s="9" t="s">
        <v>19</v>
      </c>
      <c r="D4" s="9" t="s">
        <v>20</v>
      </c>
      <c r="E4" s="101" t="s">
        <v>21</v>
      </c>
      <c r="F4" s="10" t="s">
        <v>22</v>
      </c>
      <c r="G4" s="8" t="s">
        <v>23</v>
      </c>
      <c r="H4" s="12" t="s">
        <v>27</v>
      </c>
      <c r="I4" s="8" t="s">
        <v>23</v>
      </c>
      <c r="J4" s="11" t="s">
        <v>475</v>
      </c>
      <c r="K4" s="8" t="s">
        <v>23</v>
      </c>
      <c r="L4" s="11" t="s">
        <v>475</v>
      </c>
      <c r="M4" s="125"/>
      <c r="N4" s="14" t="s">
        <v>23</v>
      </c>
      <c r="O4" s="11" t="s">
        <v>475</v>
      </c>
      <c r="P4" s="13"/>
      <c r="Q4" s="14" t="s">
        <v>158</v>
      </c>
      <c r="R4" s="15" t="s">
        <v>30</v>
      </c>
      <c r="S4" s="15" t="s">
        <v>31</v>
      </c>
      <c r="T4" s="16" t="s">
        <v>32</v>
      </c>
      <c r="U4" s="15" t="s">
        <v>33</v>
      </c>
      <c r="V4" s="17" t="s">
        <v>34</v>
      </c>
      <c r="W4" s="14" t="s">
        <v>158</v>
      </c>
      <c r="X4" s="15" t="s">
        <v>30</v>
      </c>
      <c r="Y4" s="15" t="s">
        <v>31</v>
      </c>
      <c r="Z4" s="16" t="s">
        <v>32</v>
      </c>
      <c r="AA4" s="15" t="s">
        <v>33</v>
      </c>
      <c r="AB4" s="18" t="s">
        <v>34</v>
      </c>
      <c r="AC4" s="19"/>
    </row>
    <row r="5" spans="1:29" s="3" customFormat="1" x14ac:dyDescent="0.25">
      <c r="B5" s="20">
        <v>44313</v>
      </c>
      <c r="C5" s="7">
        <v>3</v>
      </c>
      <c r="D5" s="7">
        <v>1</v>
      </c>
      <c r="E5" s="102" t="s">
        <v>35</v>
      </c>
      <c r="F5" s="22">
        <f>SUM(I5:J5)</f>
        <v>2.3089999999999997</v>
      </c>
      <c r="G5" s="23" t="s">
        <v>44</v>
      </c>
      <c r="H5" s="25" t="str">
        <f t="shared" ref="H5:H8" si="0">G5</f>
        <v xml:space="preserve"> -</v>
      </c>
      <c r="I5" s="164">
        <v>0</v>
      </c>
      <c r="J5" s="27">
        <f>2.151+0.158</f>
        <v>2.3089999999999997</v>
      </c>
      <c r="K5" s="28">
        <f t="shared" ref="K5:K8" si="1">I5/$F5*100</f>
        <v>0</v>
      </c>
      <c r="L5" s="30">
        <f t="shared" ref="L5:L8" si="2">J5/$F5*100</f>
        <v>100</v>
      </c>
      <c r="M5" s="126"/>
      <c r="N5" s="28"/>
      <c r="O5" s="159" t="s">
        <v>476</v>
      </c>
      <c r="P5" s="31"/>
      <c r="Q5" s="32"/>
      <c r="S5" s="33"/>
      <c r="T5" s="6"/>
      <c r="V5" s="34"/>
      <c r="W5" s="32"/>
      <c r="Z5" s="5"/>
      <c r="AA5" s="36"/>
      <c r="AB5" s="37"/>
      <c r="AC5" s="5"/>
    </row>
    <row r="6" spans="1:29" s="3" customFormat="1" x14ac:dyDescent="0.25">
      <c r="B6" s="38"/>
      <c r="C6" s="39">
        <v>3</v>
      </c>
      <c r="D6" s="39">
        <v>2</v>
      </c>
      <c r="E6" s="103" t="s">
        <v>45</v>
      </c>
      <c r="F6" s="22">
        <f t="shared" ref="F6:F41" si="3">SUM(I6:J6)</f>
        <v>2.4369999999999998</v>
      </c>
      <c r="G6" s="23" t="s">
        <v>44</v>
      </c>
      <c r="H6" s="25" t="str">
        <f t="shared" si="0"/>
        <v xml:space="preserve"> -</v>
      </c>
      <c r="I6" s="164">
        <v>0</v>
      </c>
      <c r="J6" s="27">
        <v>2.4369999999999998</v>
      </c>
      <c r="K6" s="28">
        <f t="shared" si="1"/>
        <v>0</v>
      </c>
      <c r="L6" s="30">
        <f t="shared" si="2"/>
        <v>100</v>
      </c>
      <c r="M6" s="126"/>
      <c r="N6" s="28"/>
      <c r="O6" s="155" t="s">
        <v>477</v>
      </c>
      <c r="P6" s="31"/>
      <c r="Q6" s="32"/>
      <c r="S6" s="33"/>
      <c r="T6" s="6"/>
      <c r="V6" s="34"/>
      <c r="W6" s="32"/>
      <c r="Z6" s="5"/>
      <c r="AB6" s="41"/>
      <c r="AC6" s="5"/>
    </row>
    <row r="7" spans="1:29" s="3" customFormat="1" x14ac:dyDescent="0.25">
      <c r="B7" s="38"/>
      <c r="C7" s="39">
        <v>3</v>
      </c>
      <c r="D7" s="39">
        <v>3</v>
      </c>
      <c r="E7" s="103" t="s">
        <v>50</v>
      </c>
      <c r="F7" s="22">
        <f t="shared" si="3"/>
        <v>2.8959999999999999</v>
      </c>
      <c r="G7" s="23" t="s">
        <v>44</v>
      </c>
      <c r="H7" s="25" t="str">
        <f t="shared" si="0"/>
        <v xml:space="preserve"> -</v>
      </c>
      <c r="I7" s="164">
        <v>0</v>
      </c>
      <c r="J7" s="27">
        <v>2.8959999999999999</v>
      </c>
      <c r="K7" s="28">
        <f t="shared" si="1"/>
        <v>0</v>
      </c>
      <c r="L7" s="30">
        <f t="shared" si="2"/>
        <v>100</v>
      </c>
      <c r="M7" s="126"/>
      <c r="N7" s="28"/>
      <c r="O7" s="155" t="s">
        <v>478</v>
      </c>
      <c r="P7" s="31"/>
      <c r="Q7" s="32"/>
      <c r="S7" s="33"/>
      <c r="T7" s="6"/>
      <c r="U7" s="42"/>
      <c r="V7" s="34"/>
      <c r="W7" s="32"/>
      <c r="Y7" s="7"/>
      <c r="Z7" s="6"/>
      <c r="AB7" s="41"/>
      <c r="AC7" s="6"/>
    </row>
    <row r="8" spans="1:29" s="43" customFormat="1" x14ac:dyDescent="0.25">
      <c r="B8" s="38"/>
      <c r="C8" s="39">
        <v>3</v>
      </c>
      <c r="D8" s="39">
        <v>4</v>
      </c>
      <c r="E8" s="103" t="s">
        <v>53</v>
      </c>
      <c r="F8" s="22">
        <f t="shared" si="3"/>
        <v>2.9119999999999999</v>
      </c>
      <c r="G8" s="23" t="s">
        <v>44</v>
      </c>
      <c r="H8" s="25" t="str">
        <f t="shared" si="0"/>
        <v xml:space="preserve"> -</v>
      </c>
      <c r="I8" s="164">
        <v>0</v>
      </c>
      <c r="J8" s="27">
        <v>2.9119999999999999</v>
      </c>
      <c r="K8" s="28">
        <f t="shared" si="1"/>
        <v>0</v>
      </c>
      <c r="L8" s="30">
        <f t="shared" si="2"/>
        <v>100</v>
      </c>
      <c r="M8" s="126"/>
      <c r="N8" s="128"/>
      <c r="O8" s="156" t="s">
        <v>479</v>
      </c>
      <c r="P8" s="44"/>
      <c r="Q8" s="45"/>
      <c r="R8" s="46"/>
      <c r="S8" s="47"/>
      <c r="T8" s="48"/>
      <c r="U8" s="42"/>
      <c r="V8" s="49"/>
      <c r="W8" s="50"/>
      <c r="X8" s="51"/>
      <c r="Y8" s="54"/>
      <c r="Z8" s="53"/>
      <c r="AA8" s="51"/>
      <c r="AB8" s="55"/>
      <c r="AC8" s="53"/>
    </row>
    <row r="9" spans="1:29" x14ac:dyDescent="0.25">
      <c r="B9" s="56"/>
      <c r="C9" s="7">
        <v>3</v>
      </c>
      <c r="D9" s="39">
        <v>5</v>
      </c>
      <c r="E9" s="103" t="s">
        <v>55</v>
      </c>
      <c r="F9" s="22">
        <f t="shared" si="3"/>
        <v>2.6739999999999999</v>
      </c>
      <c r="G9" s="23">
        <v>1</v>
      </c>
      <c r="H9" s="25">
        <f>G9</f>
        <v>1</v>
      </c>
      <c r="I9" s="26">
        <v>1.1679999999999999</v>
      </c>
      <c r="J9" s="27">
        <v>1.506</v>
      </c>
      <c r="K9" s="28">
        <f>I9/$F9*100</f>
        <v>43.679880329094992</v>
      </c>
      <c r="L9" s="30">
        <f>J9/$F9*100</f>
        <v>56.320119670905008</v>
      </c>
      <c r="M9" s="126"/>
      <c r="N9" s="32" t="s">
        <v>198</v>
      </c>
      <c r="O9" s="155" t="s">
        <v>480</v>
      </c>
      <c r="P9" s="31"/>
      <c r="Q9" s="32" t="s">
        <v>36</v>
      </c>
      <c r="R9" s="3" t="s">
        <v>198</v>
      </c>
      <c r="S9" s="33" t="s">
        <v>199</v>
      </c>
      <c r="T9" s="6">
        <v>1.1679999999999999</v>
      </c>
      <c r="U9" s="3" t="s">
        <v>40</v>
      </c>
      <c r="V9" s="4" t="s">
        <v>41</v>
      </c>
      <c r="W9" s="32"/>
      <c r="Y9" s="7"/>
      <c r="Z9" s="6"/>
      <c r="AB9" s="58"/>
      <c r="AC9" s="6"/>
    </row>
    <row r="10" spans="1:29" s="46" customFormat="1" x14ac:dyDescent="0.25">
      <c r="B10" s="59"/>
      <c r="C10" s="7">
        <v>3</v>
      </c>
      <c r="D10" s="21">
        <v>6</v>
      </c>
      <c r="E10" s="103" t="s">
        <v>62</v>
      </c>
      <c r="F10" s="22">
        <f t="shared" si="3"/>
        <v>1.712</v>
      </c>
      <c r="G10" s="104" t="s">
        <v>44</v>
      </c>
      <c r="H10" s="25" t="str">
        <f t="shared" ref="H10:H41" si="4">G10</f>
        <v xml:space="preserve"> -</v>
      </c>
      <c r="I10" s="165">
        <v>0</v>
      </c>
      <c r="J10" s="62">
        <v>1.712</v>
      </c>
      <c r="K10" s="28">
        <f>I10</f>
        <v>0</v>
      </c>
      <c r="L10" s="30">
        <f t="shared" ref="L10:L41" si="5">J10/$F10*100</f>
        <v>100</v>
      </c>
      <c r="M10" s="126"/>
      <c r="N10" s="45"/>
      <c r="O10" s="156" t="s">
        <v>481</v>
      </c>
      <c r="P10" s="63"/>
      <c r="Q10" s="45"/>
      <c r="S10" s="47"/>
      <c r="T10" s="48"/>
      <c r="V10" s="64"/>
      <c r="W10" s="45"/>
      <c r="Y10" s="60"/>
      <c r="Z10" s="48"/>
      <c r="AB10" s="65"/>
      <c r="AC10" s="48"/>
    </row>
    <row r="11" spans="1:29" s="3" customFormat="1" x14ac:dyDescent="0.25">
      <c r="B11" s="20"/>
      <c r="C11" s="39">
        <v>3</v>
      </c>
      <c r="D11" s="39">
        <v>7</v>
      </c>
      <c r="E11" s="103" t="s">
        <v>64</v>
      </c>
      <c r="F11" s="22">
        <f t="shared" si="3"/>
        <v>1.7430000000000001</v>
      </c>
      <c r="G11" s="104" t="s">
        <v>44</v>
      </c>
      <c r="H11" s="25" t="str">
        <f t="shared" si="4"/>
        <v xml:space="preserve"> -</v>
      </c>
      <c r="I11" s="165">
        <v>0</v>
      </c>
      <c r="J11" s="27">
        <v>1.7430000000000001</v>
      </c>
      <c r="K11" s="28">
        <f>I11</f>
        <v>0</v>
      </c>
      <c r="L11" s="30">
        <f t="shared" si="5"/>
        <v>100</v>
      </c>
      <c r="M11" s="126"/>
      <c r="N11" s="32"/>
      <c r="O11" s="155" t="s">
        <v>482</v>
      </c>
      <c r="P11" s="31"/>
      <c r="Q11" s="32"/>
      <c r="S11" s="33"/>
      <c r="T11" s="6"/>
      <c r="V11" s="34"/>
      <c r="W11" s="32"/>
      <c r="Y11" s="7"/>
      <c r="Z11" s="6"/>
      <c r="AB11" s="41"/>
      <c r="AC11" s="6"/>
    </row>
    <row r="12" spans="1:29" s="3" customFormat="1" x14ac:dyDescent="0.25">
      <c r="B12" s="32"/>
      <c r="C12" s="39">
        <v>3</v>
      </c>
      <c r="D12" s="39">
        <v>8</v>
      </c>
      <c r="E12" s="103" t="s">
        <v>68</v>
      </c>
      <c r="F12" s="22">
        <f t="shared" si="3"/>
        <v>2.7080000000000002</v>
      </c>
      <c r="G12" s="68">
        <v>1</v>
      </c>
      <c r="H12" s="25">
        <f t="shared" si="4"/>
        <v>1</v>
      </c>
      <c r="I12" s="26">
        <v>0.72</v>
      </c>
      <c r="J12" s="27">
        <v>1.988</v>
      </c>
      <c r="K12" s="28">
        <f t="shared" ref="K12:K41" si="6">I12/$F12*100</f>
        <v>26.587887740029537</v>
      </c>
      <c r="L12" s="30">
        <f t="shared" si="5"/>
        <v>73.412112259970456</v>
      </c>
      <c r="M12" s="126"/>
      <c r="N12" s="45" t="s">
        <v>200</v>
      </c>
      <c r="O12" s="156" t="s">
        <v>483</v>
      </c>
      <c r="P12" s="31"/>
      <c r="Q12" s="32" t="s">
        <v>36</v>
      </c>
      <c r="R12" s="46" t="s">
        <v>200</v>
      </c>
      <c r="S12" s="33" t="s">
        <v>199</v>
      </c>
      <c r="T12" s="48">
        <v>0.72</v>
      </c>
      <c r="U12" s="46" t="s">
        <v>40</v>
      </c>
      <c r="V12" s="34" t="s">
        <v>41</v>
      </c>
      <c r="W12" s="32"/>
      <c r="Y12" s="7"/>
      <c r="Z12" s="6"/>
      <c r="AB12" s="41"/>
      <c r="AC12" s="6"/>
    </row>
    <row r="13" spans="1:29" s="3" customFormat="1" x14ac:dyDescent="0.25">
      <c r="B13" s="32"/>
      <c r="C13" s="39">
        <v>3</v>
      </c>
      <c r="D13" s="39">
        <v>9</v>
      </c>
      <c r="E13" s="103" t="s">
        <v>73</v>
      </c>
      <c r="F13" s="22">
        <f t="shared" si="3"/>
        <v>2.9329999999999998</v>
      </c>
      <c r="G13" s="68" t="s">
        <v>44</v>
      </c>
      <c r="H13" s="25" t="str">
        <f t="shared" si="4"/>
        <v xml:space="preserve"> -</v>
      </c>
      <c r="I13" s="68">
        <v>0</v>
      </c>
      <c r="J13" s="27">
        <v>2.9329999999999998</v>
      </c>
      <c r="K13" s="28">
        <f>I13</f>
        <v>0</v>
      </c>
      <c r="L13" s="30">
        <f t="shared" si="5"/>
        <v>100</v>
      </c>
      <c r="M13" s="126"/>
      <c r="N13" s="32"/>
      <c r="O13" s="155" t="s">
        <v>484</v>
      </c>
      <c r="P13" s="66"/>
      <c r="Q13" s="32"/>
      <c r="S13" s="33"/>
      <c r="T13" s="6"/>
      <c r="V13" s="34"/>
      <c r="W13" s="32"/>
      <c r="Y13" s="7"/>
      <c r="Z13" s="6"/>
      <c r="AB13" s="41"/>
      <c r="AC13" s="6"/>
    </row>
    <row r="14" spans="1:29" x14ac:dyDescent="0.25">
      <c r="B14" s="56">
        <v>44314</v>
      </c>
      <c r="C14" s="7">
        <v>3</v>
      </c>
      <c r="D14" s="39">
        <v>10</v>
      </c>
      <c r="E14" s="105" t="s">
        <v>79</v>
      </c>
      <c r="F14" s="22">
        <f t="shared" si="3"/>
        <v>3.4299999999999997</v>
      </c>
      <c r="G14" s="68">
        <v>1</v>
      </c>
      <c r="H14" s="25">
        <f t="shared" si="4"/>
        <v>1</v>
      </c>
      <c r="I14" s="26">
        <v>0.74</v>
      </c>
      <c r="J14" s="27">
        <v>2.69</v>
      </c>
      <c r="K14" s="28">
        <f t="shared" si="6"/>
        <v>21.574344023323615</v>
      </c>
      <c r="L14" s="30">
        <f t="shared" si="5"/>
        <v>78.425655976676396</v>
      </c>
      <c r="M14" s="126"/>
      <c r="N14" s="32" t="s">
        <v>201</v>
      </c>
      <c r="O14" s="155" t="s">
        <v>485</v>
      </c>
      <c r="P14" s="66"/>
      <c r="Q14" s="32" t="s">
        <v>36</v>
      </c>
      <c r="R14" s="3" t="s">
        <v>201</v>
      </c>
      <c r="S14" s="33" t="s">
        <v>199</v>
      </c>
      <c r="T14" s="6">
        <v>0.74</v>
      </c>
      <c r="U14" s="3" t="s">
        <v>40</v>
      </c>
      <c r="V14" s="34" t="s">
        <v>41</v>
      </c>
      <c r="W14" s="32"/>
      <c r="Y14" s="7"/>
      <c r="Z14" s="6"/>
      <c r="AB14" s="41"/>
      <c r="AC14" s="6"/>
    </row>
    <row r="15" spans="1:29" x14ac:dyDescent="0.25">
      <c r="B15" s="67"/>
      <c r="C15" s="7">
        <v>3</v>
      </c>
      <c r="D15" s="39">
        <v>11</v>
      </c>
      <c r="E15" s="103" t="s">
        <v>84</v>
      </c>
      <c r="F15" s="22">
        <f t="shared" si="3"/>
        <v>2.5649999999999999</v>
      </c>
      <c r="G15" s="68" t="s">
        <v>44</v>
      </c>
      <c r="H15" s="25" t="str">
        <f t="shared" si="4"/>
        <v xml:space="preserve"> -</v>
      </c>
      <c r="I15" s="68">
        <v>0</v>
      </c>
      <c r="J15" s="27">
        <v>2.5649999999999999</v>
      </c>
      <c r="K15" s="28">
        <f>I15</f>
        <v>0</v>
      </c>
      <c r="L15" s="30">
        <f t="shared" si="5"/>
        <v>100</v>
      </c>
      <c r="M15" s="126"/>
      <c r="N15" s="45"/>
      <c r="O15" s="156" t="s">
        <v>486</v>
      </c>
      <c r="P15" s="66"/>
      <c r="Q15" s="32"/>
      <c r="R15" s="46"/>
      <c r="S15" s="47"/>
      <c r="T15" s="48"/>
      <c r="U15" s="46"/>
      <c r="V15" s="34"/>
      <c r="W15" s="32"/>
      <c r="X15" s="46"/>
      <c r="Y15" s="33"/>
      <c r="Z15" s="6"/>
      <c r="AA15" s="46"/>
      <c r="AB15" s="41"/>
      <c r="AC15" s="6"/>
    </row>
    <row r="16" spans="1:29" x14ac:dyDescent="0.25">
      <c r="B16" s="67"/>
      <c r="C16" s="39">
        <v>3</v>
      </c>
      <c r="D16" s="39">
        <v>12</v>
      </c>
      <c r="E16" s="103" t="s">
        <v>91</v>
      </c>
      <c r="F16" s="22">
        <f t="shared" si="3"/>
        <v>2.323</v>
      </c>
      <c r="G16" s="68" t="s">
        <v>44</v>
      </c>
      <c r="H16" s="25" t="str">
        <f t="shared" si="4"/>
        <v xml:space="preserve"> -</v>
      </c>
      <c r="I16" s="68">
        <v>0</v>
      </c>
      <c r="J16" s="27">
        <v>2.323</v>
      </c>
      <c r="K16" s="28">
        <f t="shared" ref="K16:K28" si="7">I16</f>
        <v>0</v>
      </c>
      <c r="L16" s="30">
        <f t="shared" si="5"/>
        <v>100</v>
      </c>
      <c r="M16" s="126"/>
      <c r="N16" s="45"/>
      <c r="O16" s="156" t="s">
        <v>487</v>
      </c>
      <c r="P16" s="31"/>
      <c r="Q16" s="32"/>
      <c r="R16" s="46"/>
      <c r="S16" s="47"/>
      <c r="T16" s="48"/>
      <c r="U16" s="46"/>
      <c r="W16" s="32"/>
      <c r="Y16" s="33"/>
      <c r="Z16" s="6"/>
      <c r="AB16" s="58"/>
      <c r="AC16" s="6"/>
    </row>
    <row r="17" spans="2:29" x14ac:dyDescent="0.25">
      <c r="B17" s="56"/>
      <c r="C17" s="39">
        <v>3</v>
      </c>
      <c r="D17" s="39">
        <v>13</v>
      </c>
      <c r="E17" s="103" t="s">
        <v>94</v>
      </c>
      <c r="F17" s="22">
        <f t="shared" si="3"/>
        <v>2.8660000000000001</v>
      </c>
      <c r="G17" s="68" t="s">
        <v>44</v>
      </c>
      <c r="H17" s="25" t="str">
        <f t="shared" si="4"/>
        <v xml:space="preserve"> -</v>
      </c>
      <c r="I17" s="68">
        <v>0</v>
      </c>
      <c r="J17" s="27">
        <v>2.8660000000000001</v>
      </c>
      <c r="K17" s="28">
        <f t="shared" si="7"/>
        <v>0</v>
      </c>
      <c r="L17" s="30">
        <f t="shared" si="5"/>
        <v>100</v>
      </c>
      <c r="M17" s="126"/>
      <c r="N17" s="32"/>
      <c r="O17" s="155" t="s">
        <v>488</v>
      </c>
      <c r="P17" s="31"/>
      <c r="Q17" s="32"/>
      <c r="S17" s="33"/>
      <c r="T17" s="6"/>
      <c r="U17" s="42"/>
      <c r="W17" s="32"/>
      <c r="Y17" s="33"/>
      <c r="Z17" s="6"/>
      <c r="AB17" s="58"/>
      <c r="AC17" s="6"/>
    </row>
    <row r="18" spans="2:29" x14ac:dyDescent="0.25">
      <c r="B18" s="56"/>
      <c r="C18" s="39">
        <v>3</v>
      </c>
      <c r="D18" s="39">
        <v>14</v>
      </c>
      <c r="E18" s="103" t="s">
        <v>102</v>
      </c>
      <c r="F18" s="22">
        <f t="shared" si="3"/>
        <v>1.67</v>
      </c>
      <c r="G18" s="68" t="s">
        <v>44</v>
      </c>
      <c r="H18" s="25" t="str">
        <f t="shared" si="4"/>
        <v xml:space="preserve"> -</v>
      </c>
      <c r="I18" s="68">
        <v>0</v>
      </c>
      <c r="J18" s="27">
        <v>1.67</v>
      </c>
      <c r="K18" s="28">
        <f t="shared" si="7"/>
        <v>0</v>
      </c>
      <c r="L18" s="30">
        <f t="shared" si="5"/>
        <v>100</v>
      </c>
      <c r="M18" s="126"/>
      <c r="N18" s="32"/>
      <c r="O18" s="157" t="s">
        <v>489</v>
      </c>
      <c r="P18" s="31"/>
      <c r="Q18" s="32"/>
      <c r="S18" s="33"/>
      <c r="T18" s="6"/>
      <c r="W18" s="32"/>
      <c r="Y18" s="33"/>
      <c r="Z18" s="6"/>
      <c r="AB18" s="58"/>
      <c r="AC18" s="6"/>
    </row>
    <row r="19" spans="2:29" x14ac:dyDescent="0.25">
      <c r="B19" s="56"/>
      <c r="C19" s="7">
        <v>3</v>
      </c>
      <c r="D19" s="7">
        <v>15</v>
      </c>
      <c r="E19" s="103" t="s">
        <v>105</v>
      </c>
      <c r="F19" s="22">
        <f t="shared" si="3"/>
        <v>2.702</v>
      </c>
      <c r="G19" s="68" t="s">
        <v>44</v>
      </c>
      <c r="H19" s="25" t="str">
        <f t="shared" si="4"/>
        <v xml:space="preserve"> -</v>
      </c>
      <c r="I19" s="68">
        <v>0</v>
      </c>
      <c r="J19" s="27">
        <v>2.702</v>
      </c>
      <c r="K19" s="28">
        <f t="shared" si="7"/>
        <v>0</v>
      </c>
      <c r="L19" s="30">
        <f t="shared" si="5"/>
        <v>100</v>
      </c>
      <c r="M19" s="126"/>
      <c r="N19" s="32"/>
      <c r="O19" s="157" t="s">
        <v>490</v>
      </c>
      <c r="P19" s="66"/>
      <c r="Q19" s="32"/>
      <c r="S19" s="33"/>
      <c r="T19" s="6"/>
      <c r="V19" s="34"/>
      <c r="W19" s="32"/>
      <c r="Y19" s="33"/>
      <c r="Z19" s="6"/>
      <c r="AB19" s="41"/>
      <c r="AC19" s="6"/>
    </row>
    <row r="20" spans="2:29" x14ac:dyDescent="0.25">
      <c r="B20" s="56"/>
      <c r="C20" s="7">
        <v>3</v>
      </c>
      <c r="D20" s="39">
        <v>16</v>
      </c>
      <c r="E20" s="103" t="s">
        <v>110</v>
      </c>
      <c r="F20" s="22">
        <f t="shared" si="3"/>
        <v>2.7989999999999999</v>
      </c>
      <c r="G20" s="68" t="s">
        <v>44</v>
      </c>
      <c r="H20" s="25" t="str">
        <f t="shared" si="4"/>
        <v xml:space="preserve"> -</v>
      </c>
      <c r="I20" s="68">
        <v>0</v>
      </c>
      <c r="J20" s="27">
        <v>2.7989999999999999</v>
      </c>
      <c r="K20" s="28">
        <f t="shared" si="7"/>
        <v>0</v>
      </c>
      <c r="L20" s="30">
        <f t="shared" si="5"/>
        <v>100</v>
      </c>
      <c r="M20" s="126"/>
      <c r="N20" s="32"/>
      <c r="O20" s="155" t="s">
        <v>491</v>
      </c>
      <c r="P20" s="31"/>
      <c r="Q20" s="32"/>
      <c r="S20" s="33"/>
      <c r="T20" s="6"/>
      <c r="W20" s="32"/>
      <c r="Y20" s="7"/>
      <c r="Z20" s="6"/>
      <c r="AB20" s="58"/>
      <c r="AC20" s="6"/>
    </row>
    <row r="21" spans="2:29" x14ac:dyDescent="0.25">
      <c r="B21" s="56"/>
      <c r="C21" s="39">
        <v>3</v>
      </c>
      <c r="D21" s="39">
        <v>17</v>
      </c>
      <c r="E21" s="103" t="s">
        <v>112</v>
      </c>
      <c r="F21" s="22">
        <f t="shared" si="3"/>
        <v>2.778</v>
      </c>
      <c r="G21" s="68" t="s">
        <v>44</v>
      </c>
      <c r="H21" s="25" t="str">
        <f t="shared" si="4"/>
        <v xml:space="preserve"> -</v>
      </c>
      <c r="I21" s="68">
        <v>0</v>
      </c>
      <c r="J21" s="27">
        <v>2.778</v>
      </c>
      <c r="K21" s="28">
        <f t="shared" si="7"/>
        <v>0</v>
      </c>
      <c r="L21" s="30">
        <f t="shared" si="5"/>
        <v>100</v>
      </c>
      <c r="M21" s="126"/>
      <c r="N21" s="32"/>
      <c r="O21" s="155" t="s">
        <v>492</v>
      </c>
      <c r="P21" s="31"/>
      <c r="Q21" s="32"/>
      <c r="S21" s="33"/>
      <c r="T21" s="6"/>
      <c r="W21" s="32"/>
      <c r="Y21" s="7"/>
      <c r="Z21" s="6"/>
      <c r="AB21" s="58"/>
      <c r="AC21" s="6"/>
    </row>
    <row r="22" spans="2:29" x14ac:dyDescent="0.25">
      <c r="B22" s="56"/>
      <c r="C22" s="39">
        <v>3</v>
      </c>
      <c r="D22" s="39">
        <v>18</v>
      </c>
      <c r="E22" s="103" t="s">
        <v>115</v>
      </c>
      <c r="F22" s="22">
        <f t="shared" si="3"/>
        <v>3.2429999999999999</v>
      </c>
      <c r="G22" s="68" t="s">
        <v>44</v>
      </c>
      <c r="H22" s="25" t="str">
        <f t="shared" si="4"/>
        <v xml:space="preserve"> -</v>
      </c>
      <c r="I22" s="68">
        <v>0</v>
      </c>
      <c r="J22" s="27">
        <v>3.2429999999999999</v>
      </c>
      <c r="K22" s="28">
        <f t="shared" si="7"/>
        <v>0</v>
      </c>
      <c r="L22" s="30">
        <f t="shared" si="5"/>
        <v>100</v>
      </c>
      <c r="M22" s="126"/>
      <c r="N22" s="32"/>
      <c r="O22" s="155" t="s">
        <v>493</v>
      </c>
      <c r="P22" s="31"/>
      <c r="Q22" s="32"/>
      <c r="S22" s="33"/>
      <c r="T22" s="6"/>
      <c r="W22" s="32"/>
      <c r="Y22" s="7"/>
      <c r="Z22" s="6"/>
      <c r="AB22" s="58"/>
      <c r="AC22" s="6"/>
    </row>
    <row r="23" spans="2:29" x14ac:dyDescent="0.25">
      <c r="B23" s="56"/>
      <c r="C23" s="39">
        <v>3</v>
      </c>
      <c r="D23" s="39">
        <v>19</v>
      </c>
      <c r="E23" s="103" t="s">
        <v>118</v>
      </c>
      <c r="F23" s="22">
        <f t="shared" si="3"/>
        <v>1.631</v>
      </c>
      <c r="G23" s="68" t="s">
        <v>44</v>
      </c>
      <c r="H23" s="25" t="str">
        <f t="shared" si="4"/>
        <v xml:space="preserve"> -</v>
      </c>
      <c r="I23" s="68">
        <v>0</v>
      </c>
      <c r="J23" s="27">
        <v>1.631</v>
      </c>
      <c r="K23" s="28">
        <f t="shared" si="7"/>
        <v>0</v>
      </c>
      <c r="L23" s="30">
        <f t="shared" si="5"/>
        <v>100</v>
      </c>
      <c r="M23" s="126"/>
      <c r="N23" s="50"/>
      <c r="O23" s="160" t="s">
        <v>494</v>
      </c>
      <c r="P23" s="31"/>
      <c r="Q23" s="32"/>
      <c r="R23" s="51"/>
      <c r="S23" s="33"/>
      <c r="T23" s="6"/>
      <c r="U23" s="51"/>
      <c r="W23" s="32"/>
      <c r="Y23" s="7"/>
      <c r="Z23" s="6"/>
      <c r="AB23" s="58"/>
      <c r="AC23" s="6"/>
    </row>
    <row r="24" spans="2:29" x14ac:dyDescent="0.25">
      <c r="B24" s="56">
        <v>44315</v>
      </c>
      <c r="C24" s="7">
        <v>3</v>
      </c>
      <c r="D24" s="39">
        <v>20</v>
      </c>
      <c r="E24" s="103" t="s">
        <v>119</v>
      </c>
      <c r="F24" s="22">
        <f t="shared" si="3"/>
        <v>1.472</v>
      </c>
      <c r="G24" s="68" t="s">
        <v>44</v>
      </c>
      <c r="H24" s="25" t="str">
        <f t="shared" si="4"/>
        <v xml:space="preserve"> -</v>
      </c>
      <c r="I24" s="68">
        <v>0</v>
      </c>
      <c r="J24" s="27">
        <v>1.472</v>
      </c>
      <c r="K24" s="28">
        <f t="shared" si="7"/>
        <v>0</v>
      </c>
      <c r="L24" s="30">
        <f t="shared" si="5"/>
        <v>100</v>
      </c>
      <c r="M24" s="126"/>
      <c r="N24" s="50"/>
      <c r="O24" s="157" t="s">
        <v>495</v>
      </c>
      <c r="P24" s="31"/>
      <c r="Q24" s="32"/>
      <c r="R24" s="51"/>
      <c r="S24" s="33"/>
      <c r="T24" s="6"/>
      <c r="U24" s="51"/>
      <c r="W24" s="32"/>
      <c r="Y24" s="7"/>
      <c r="Z24" s="6"/>
      <c r="AB24" s="58"/>
      <c r="AC24" s="6"/>
    </row>
    <row r="25" spans="2:29" x14ac:dyDescent="0.25">
      <c r="B25" s="56"/>
      <c r="C25" s="7">
        <v>3</v>
      </c>
      <c r="D25" s="39">
        <v>21</v>
      </c>
      <c r="E25" s="103" t="s">
        <v>120</v>
      </c>
      <c r="F25" s="22">
        <f t="shared" si="3"/>
        <v>2.1909999999999998</v>
      </c>
      <c r="G25" s="68" t="s">
        <v>44</v>
      </c>
      <c r="H25" s="25" t="str">
        <f t="shared" si="4"/>
        <v xml:space="preserve"> -</v>
      </c>
      <c r="I25" s="68">
        <v>0</v>
      </c>
      <c r="J25" s="27">
        <v>2.1909999999999998</v>
      </c>
      <c r="K25" s="28">
        <f t="shared" si="7"/>
        <v>0</v>
      </c>
      <c r="L25" s="30">
        <f t="shared" si="5"/>
        <v>100</v>
      </c>
      <c r="M25" s="126"/>
      <c r="N25" s="32"/>
      <c r="O25" s="157" t="s">
        <v>496</v>
      </c>
      <c r="P25" s="66"/>
      <c r="Q25" s="32"/>
      <c r="S25" s="33"/>
      <c r="T25" s="6"/>
      <c r="V25" s="34"/>
      <c r="W25" s="32"/>
      <c r="Y25" s="7"/>
      <c r="Z25" s="6"/>
      <c r="AB25" s="41"/>
      <c r="AC25" s="6"/>
    </row>
    <row r="26" spans="2:29" x14ac:dyDescent="0.25">
      <c r="B26" s="56"/>
      <c r="C26" s="39">
        <v>3</v>
      </c>
      <c r="D26" s="39">
        <v>22</v>
      </c>
      <c r="E26" s="103" t="s">
        <v>123</v>
      </c>
      <c r="F26" s="22">
        <f t="shared" si="3"/>
        <v>1.758</v>
      </c>
      <c r="G26" s="68" t="s">
        <v>44</v>
      </c>
      <c r="H26" s="25" t="str">
        <f t="shared" si="4"/>
        <v xml:space="preserve"> -</v>
      </c>
      <c r="I26" s="68">
        <v>0</v>
      </c>
      <c r="J26" s="27">
        <v>1.758</v>
      </c>
      <c r="K26" s="28">
        <f t="shared" si="7"/>
        <v>0</v>
      </c>
      <c r="L26" s="30">
        <f t="shared" si="5"/>
        <v>100</v>
      </c>
      <c r="M26" s="126"/>
      <c r="N26" s="32"/>
      <c r="O26" s="155" t="s">
        <v>497</v>
      </c>
      <c r="P26" s="31"/>
      <c r="Q26" s="32"/>
      <c r="S26" s="33"/>
      <c r="T26" s="6"/>
      <c r="W26" s="32"/>
      <c r="Y26" s="7"/>
      <c r="Z26" s="6"/>
      <c r="AB26" s="58"/>
      <c r="AC26" s="6"/>
    </row>
    <row r="27" spans="2:29" x14ac:dyDescent="0.25">
      <c r="B27" s="56"/>
      <c r="C27" s="39">
        <v>3</v>
      </c>
      <c r="D27" s="39">
        <v>23</v>
      </c>
      <c r="E27" s="103" t="s">
        <v>126</v>
      </c>
      <c r="F27" s="22">
        <f t="shared" si="3"/>
        <v>1.3580000000000001</v>
      </c>
      <c r="G27" s="68" t="s">
        <v>44</v>
      </c>
      <c r="H27" s="25" t="str">
        <f t="shared" si="4"/>
        <v xml:space="preserve"> -</v>
      </c>
      <c r="I27" s="68">
        <v>0</v>
      </c>
      <c r="J27" s="27">
        <v>1.3580000000000001</v>
      </c>
      <c r="K27" s="28">
        <f t="shared" si="7"/>
        <v>0</v>
      </c>
      <c r="L27" s="30">
        <f t="shared" si="5"/>
        <v>100</v>
      </c>
      <c r="M27" s="126"/>
      <c r="N27" s="32"/>
      <c r="O27" s="155" t="s">
        <v>498</v>
      </c>
      <c r="P27" s="31"/>
      <c r="Q27" s="32"/>
      <c r="S27" s="33"/>
      <c r="T27" s="6"/>
      <c r="W27" s="32"/>
      <c r="Y27" s="7"/>
      <c r="Z27" s="6"/>
      <c r="AB27" s="58"/>
      <c r="AC27" s="6"/>
    </row>
    <row r="28" spans="2:29" x14ac:dyDescent="0.25">
      <c r="B28" s="56"/>
      <c r="C28" s="39">
        <v>3</v>
      </c>
      <c r="D28" s="39">
        <v>24</v>
      </c>
      <c r="E28" s="105" t="s">
        <v>128</v>
      </c>
      <c r="F28" s="22">
        <f t="shared" si="3"/>
        <v>1.5009999999999999</v>
      </c>
      <c r="G28" s="68" t="s">
        <v>44</v>
      </c>
      <c r="H28" s="25" t="str">
        <f t="shared" si="4"/>
        <v xml:space="preserve"> -</v>
      </c>
      <c r="I28" s="68">
        <v>0</v>
      </c>
      <c r="J28" s="27">
        <v>1.5009999999999999</v>
      </c>
      <c r="K28" s="28">
        <f t="shared" si="7"/>
        <v>0</v>
      </c>
      <c r="L28" s="30">
        <f t="shared" si="5"/>
        <v>100</v>
      </c>
      <c r="M28" s="126"/>
      <c r="N28" s="32"/>
      <c r="O28" s="155" t="s">
        <v>499</v>
      </c>
      <c r="P28" s="31"/>
      <c r="Q28" s="32"/>
      <c r="S28" s="33"/>
      <c r="T28" s="6"/>
      <c r="W28" s="32"/>
      <c r="Y28" s="7"/>
      <c r="Z28" s="6"/>
      <c r="AB28" s="58"/>
      <c r="AC28" s="6"/>
    </row>
    <row r="29" spans="2:29" x14ac:dyDescent="0.25">
      <c r="B29" s="56">
        <v>44315</v>
      </c>
      <c r="C29" s="7">
        <v>3</v>
      </c>
      <c r="D29" s="39">
        <v>25</v>
      </c>
      <c r="E29" s="103" t="s">
        <v>130</v>
      </c>
      <c r="F29" s="22">
        <f t="shared" si="3"/>
        <v>21.853000000000002</v>
      </c>
      <c r="G29" s="68">
        <v>1</v>
      </c>
      <c r="H29" s="25">
        <f t="shared" si="4"/>
        <v>1</v>
      </c>
      <c r="I29" s="26">
        <v>19.623000000000001</v>
      </c>
      <c r="J29" s="27">
        <v>2.23</v>
      </c>
      <c r="K29" s="28">
        <f t="shared" si="6"/>
        <v>89.795451425433583</v>
      </c>
      <c r="L29" s="30">
        <f t="shared" si="5"/>
        <v>10.20454857456642</v>
      </c>
      <c r="M29" s="126"/>
      <c r="N29" s="32" t="s">
        <v>203</v>
      </c>
      <c r="O29" s="155" t="s">
        <v>500</v>
      </c>
      <c r="P29" s="31"/>
      <c r="Q29" s="32" t="s">
        <v>202</v>
      </c>
      <c r="R29" s="3" t="s">
        <v>203</v>
      </c>
      <c r="S29" s="33" t="s">
        <v>199</v>
      </c>
      <c r="T29" s="6">
        <v>19.623000000000001</v>
      </c>
      <c r="U29" s="3" t="s">
        <v>40</v>
      </c>
      <c r="V29" s="4" t="s">
        <v>41</v>
      </c>
      <c r="W29" s="32"/>
      <c r="Y29" s="7"/>
      <c r="Z29" s="6"/>
      <c r="AB29" s="58"/>
      <c r="AC29" s="6"/>
    </row>
    <row r="30" spans="2:29" x14ac:dyDescent="0.25">
      <c r="B30" s="56"/>
      <c r="C30" s="7">
        <v>3</v>
      </c>
      <c r="D30" s="39">
        <v>26</v>
      </c>
      <c r="E30" s="103" t="s">
        <v>131</v>
      </c>
      <c r="F30" s="22">
        <f t="shared" si="3"/>
        <v>3.0590000000000002</v>
      </c>
      <c r="G30" s="68" t="s">
        <v>44</v>
      </c>
      <c r="H30" s="25" t="str">
        <f t="shared" si="4"/>
        <v xml:space="preserve"> -</v>
      </c>
      <c r="I30" s="68">
        <v>0</v>
      </c>
      <c r="J30" s="27">
        <v>3.0590000000000002</v>
      </c>
      <c r="K30" s="28">
        <f>I30</f>
        <v>0</v>
      </c>
      <c r="L30" s="30">
        <f t="shared" si="5"/>
        <v>100</v>
      </c>
      <c r="M30" s="126"/>
      <c r="N30" s="32"/>
      <c r="O30" s="155" t="s">
        <v>501</v>
      </c>
      <c r="P30" s="31"/>
      <c r="Q30" s="32"/>
      <c r="S30" s="33"/>
      <c r="T30" s="6"/>
      <c r="W30" s="32"/>
      <c r="Y30" s="7"/>
      <c r="Z30" s="6"/>
      <c r="AB30" s="58"/>
      <c r="AC30" s="6"/>
    </row>
    <row r="31" spans="2:29" x14ac:dyDescent="0.25">
      <c r="B31" s="56"/>
      <c r="C31" s="39">
        <v>3</v>
      </c>
      <c r="D31" s="39">
        <v>27</v>
      </c>
      <c r="E31" s="103" t="s">
        <v>132</v>
      </c>
      <c r="F31" s="22">
        <f t="shared" si="3"/>
        <v>2.4929999999999999</v>
      </c>
      <c r="G31" s="68" t="s">
        <v>44</v>
      </c>
      <c r="H31" s="25" t="str">
        <f t="shared" si="4"/>
        <v xml:space="preserve"> -</v>
      </c>
      <c r="I31" s="68">
        <v>0</v>
      </c>
      <c r="J31" s="27">
        <v>2.4929999999999999</v>
      </c>
      <c r="K31" s="28">
        <f>I31</f>
        <v>0</v>
      </c>
      <c r="L31" s="30">
        <f t="shared" si="5"/>
        <v>100</v>
      </c>
      <c r="M31" s="126"/>
      <c r="N31" s="32"/>
      <c r="O31" s="155" t="s">
        <v>502</v>
      </c>
      <c r="P31" s="31"/>
      <c r="Q31" s="32"/>
      <c r="S31" s="33"/>
      <c r="T31" s="6"/>
      <c r="W31" s="32"/>
      <c r="Y31" s="7"/>
      <c r="Z31" s="6"/>
      <c r="AB31" s="58"/>
      <c r="AC31" s="6"/>
    </row>
    <row r="32" spans="2:29" x14ac:dyDescent="0.25">
      <c r="B32" s="56">
        <v>44316</v>
      </c>
      <c r="C32" s="39">
        <v>3</v>
      </c>
      <c r="D32" s="39">
        <v>28</v>
      </c>
      <c r="E32" s="103" t="s">
        <v>135</v>
      </c>
      <c r="F32" s="22">
        <f t="shared" si="3"/>
        <v>11.891999999999999</v>
      </c>
      <c r="G32" s="68">
        <v>1</v>
      </c>
      <c r="H32" s="25">
        <f t="shared" si="4"/>
        <v>1</v>
      </c>
      <c r="I32" s="26">
        <v>9.7059999999999995</v>
      </c>
      <c r="J32" s="27">
        <v>2.1859999999999999</v>
      </c>
      <c r="K32" s="28">
        <f t="shared" si="6"/>
        <v>81.617894382778331</v>
      </c>
      <c r="L32" s="30">
        <f t="shared" si="5"/>
        <v>18.382105617221661</v>
      </c>
      <c r="M32" s="126"/>
      <c r="N32" s="32" t="s">
        <v>205</v>
      </c>
      <c r="O32" s="155" t="s">
        <v>503</v>
      </c>
      <c r="P32" s="31"/>
      <c r="Q32" s="32" t="s">
        <v>204</v>
      </c>
      <c r="R32" s="3" t="s">
        <v>205</v>
      </c>
      <c r="S32" s="33" t="s">
        <v>199</v>
      </c>
      <c r="T32" s="6">
        <v>9.7059999999999995</v>
      </c>
      <c r="U32" s="3" t="s">
        <v>40</v>
      </c>
      <c r="V32" s="4" t="s">
        <v>41</v>
      </c>
      <c r="W32" s="32"/>
      <c r="Y32" s="7"/>
      <c r="Z32" s="6"/>
      <c r="AB32" s="58"/>
      <c r="AC32" s="6"/>
    </row>
    <row r="33" spans="2:29" x14ac:dyDescent="0.25">
      <c r="B33" s="56"/>
      <c r="C33" s="39">
        <v>3</v>
      </c>
      <c r="D33" s="7">
        <v>29</v>
      </c>
      <c r="E33" s="103" t="s">
        <v>137</v>
      </c>
      <c r="F33" s="22">
        <f t="shared" si="3"/>
        <v>2.4460000000000002</v>
      </c>
      <c r="G33" s="68" t="s">
        <v>44</v>
      </c>
      <c r="H33" s="25" t="str">
        <f t="shared" si="4"/>
        <v xml:space="preserve"> -</v>
      </c>
      <c r="I33" s="68">
        <v>0</v>
      </c>
      <c r="J33" s="27">
        <v>2.4460000000000002</v>
      </c>
      <c r="K33" s="28">
        <f>I33</f>
        <v>0</v>
      </c>
      <c r="L33" s="30">
        <f t="shared" si="5"/>
        <v>100</v>
      </c>
      <c r="M33" s="126"/>
      <c r="N33" s="32"/>
      <c r="O33" s="155" t="s">
        <v>504</v>
      </c>
      <c r="P33" s="31"/>
      <c r="Q33" s="32"/>
      <c r="S33" s="33"/>
      <c r="T33" s="6"/>
      <c r="W33" s="32"/>
      <c r="Y33" s="7"/>
      <c r="Z33" s="6"/>
      <c r="AB33" s="58"/>
      <c r="AC33" s="6"/>
    </row>
    <row r="34" spans="2:29" x14ac:dyDescent="0.25">
      <c r="B34" s="56"/>
      <c r="C34" s="7">
        <v>3</v>
      </c>
      <c r="D34" s="39">
        <v>30</v>
      </c>
      <c r="E34" s="103" t="s">
        <v>140</v>
      </c>
      <c r="F34" s="22">
        <f t="shared" si="3"/>
        <v>2.7629999999999999</v>
      </c>
      <c r="G34" s="68" t="s">
        <v>44</v>
      </c>
      <c r="H34" s="25" t="str">
        <f t="shared" si="4"/>
        <v xml:space="preserve"> -</v>
      </c>
      <c r="I34" s="68">
        <v>0</v>
      </c>
      <c r="J34" s="27">
        <v>2.7629999999999999</v>
      </c>
      <c r="K34" s="28">
        <f>I34</f>
        <v>0</v>
      </c>
      <c r="L34" s="30">
        <f t="shared" si="5"/>
        <v>100</v>
      </c>
      <c r="M34" s="126"/>
      <c r="N34" s="32"/>
      <c r="O34" s="155" t="s">
        <v>505</v>
      </c>
      <c r="P34" s="31"/>
      <c r="Q34" s="32"/>
      <c r="S34" s="33"/>
      <c r="T34" s="6"/>
      <c r="W34" s="32"/>
      <c r="Y34" s="7"/>
      <c r="Z34" s="6"/>
      <c r="AB34" s="58"/>
      <c r="AC34" s="6"/>
    </row>
    <row r="35" spans="2:29" x14ac:dyDescent="0.25">
      <c r="B35" s="56"/>
      <c r="C35" s="7">
        <v>3</v>
      </c>
      <c r="D35" s="39">
        <v>31</v>
      </c>
      <c r="E35" s="103" t="s">
        <v>142</v>
      </c>
      <c r="F35" s="22">
        <f t="shared" si="3"/>
        <v>5.9779999999999998</v>
      </c>
      <c r="G35" s="68">
        <v>1</v>
      </c>
      <c r="H35" s="25">
        <f t="shared" si="4"/>
        <v>1</v>
      </c>
      <c r="I35" s="26">
        <v>3.3690000000000002</v>
      </c>
      <c r="J35" s="27">
        <v>2.609</v>
      </c>
      <c r="K35" s="28">
        <f t="shared" si="6"/>
        <v>56.356641017062572</v>
      </c>
      <c r="L35" s="30">
        <f t="shared" si="5"/>
        <v>43.643358982937443</v>
      </c>
      <c r="M35" s="126"/>
      <c r="N35" s="32" t="s">
        <v>210</v>
      </c>
      <c r="O35" s="155" t="s">
        <v>506</v>
      </c>
      <c r="P35" s="66"/>
      <c r="Q35" s="32" t="s">
        <v>211</v>
      </c>
      <c r="R35" s="3" t="s">
        <v>210</v>
      </c>
      <c r="S35" s="33" t="s">
        <v>199</v>
      </c>
      <c r="T35" s="6">
        <v>3.3690000000000002</v>
      </c>
      <c r="U35" s="3" t="s">
        <v>40</v>
      </c>
      <c r="V35" s="4" t="s">
        <v>41</v>
      </c>
      <c r="W35" s="32"/>
      <c r="Y35" s="7"/>
      <c r="Z35" s="6"/>
      <c r="AB35" s="41"/>
      <c r="AC35" s="6"/>
    </row>
    <row r="36" spans="2:29" x14ac:dyDescent="0.25">
      <c r="B36" s="56"/>
      <c r="C36" s="39">
        <v>3</v>
      </c>
      <c r="D36" s="39">
        <v>32</v>
      </c>
      <c r="E36" s="105" t="s">
        <v>144</v>
      </c>
      <c r="F36" s="22">
        <f t="shared" si="3"/>
        <v>3.3929999999999998</v>
      </c>
      <c r="G36" s="68" t="s">
        <v>44</v>
      </c>
      <c r="H36" s="25" t="str">
        <f t="shared" si="4"/>
        <v xml:space="preserve"> -</v>
      </c>
      <c r="I36" s="68">
        <v>0</v>
      </c>
      <c r="J36" s="27">
        <v>3.3929999999999998</v>
      </c>
      <c r="K36" s="28">
        <f>I36</f>
        <v>0</v>
      </c>
      <c r="L36" s="30">
        <f t="shared" si="5"/>
        <v>100</v>
      </c>
      <c r="M36" s="126"/>
      <c r="N36" s="32"/>
      <c r="O36" s="155" t="s">
        <v>507</v>
      </c>
      <c r="P36" s="31"/>
      <c r="Q36" s="32"/>
      <c r="S36" s="33"/>
      <c r="T36" s="6"/>
      <c r="W36" s="32"/>
      <c r="Y36" s="7"/>
      <c r="Z36" s="6"/>
      <c r="AB36" s="58"/>
      <c r="AC36" s="6"/>
    </row>
    <row r="37" spans="2:29" x14ac:dyDescent="0.25">
      <c r="B37" s="56"/>
      <c r="C37" s="39">
        <v>3</v>
      </c>
      <c r="D37" s="39">
        <v>33</v>
      </c>
      <c r="E37" s="103" t="s">
        <v>145</v>
      </c>
      <c r="F37" s="22">
        <f t="shared" si="3"/>
        <v>3.51</v>
      </c>
      <c r="G37" s="68" t="s">
        <v>44</v>
      </c>
      <c r="H37" s="25" t="str">
        <f t="shared" si="4"/>
        <v xml:space="preserve"> -</v>
      </c>
      <c r="I37" s="68">
        <v>0</v>
      </c>
      <c r="J37" s="27">
        <v>3.51</v>
      </c>
      <c r="K37" s="28">
        <f t="shared" ref="K37:K39" si="8">I37</f>
        <v>0</v>
      </c>
      <c r="L37" s="30">
        <f t="shared" si="5"/>
        <v>100</v>
      </c>
      <c r="M37" s="126"/>
      <c r="N37" s="32"/>
      <c r="O37" s="155" t="s">
        <v>508</v>
      </c>
      <c r="P37" s="66"/>
      <c r="Q37" s="32"/>
      <c r="S37" s="33"/>
      <c r="T37" s="6"/>
      <c r="W37" s="32"/>
      <c r="Y37" s="7"/>
      <c r="Z37" s="6"/>
      <c r="AB37" s="41"/>
      <c r="AC37" s="6"/>
    </row>
    <row r="38" spans="2:29" x14ac:dyDescent="0.25">
      <c r="B38" s="56"/>
      <c r="C38" s="39">
        <v>3</v>
      </c>
      <c r="D38" s="39">
        <v>34</v>
      </c>
      <c r="E38" s="103" t="s">
        <v>147</v>
      </c>
      <c r="F38" s="22">
        <f t="shared" si="3"/>
        <v>3.52</v>
      </c>
      <c r="G38" s="68" t="s">
        <v>44</v>
      </c>
      <c r="H38" s="25" t="str">
        <f t="shared" si="4"/>
        <v xml:space="preserve"> -</v>
      </c>
      <c r="I38" s="68">
        <v>0</v>
      </c>
      <c r="J38" s="27">
        <v>3.52</v>
      </c>
      <c r="K38" s="28">
        <f t="shared" si="8"/>
        <v>0</v>
      </c>
      <c r="L38" s="30">
        <f t="shared" si="5"/>
        <v>100</v>
      </c>
      <c r="M38" s="126"/>
      <c r="N38" s="32"/>
      <c r="O38" s="155" t="s">
        <v>509</v>
      </c>
      <c r="P38" s="66"/>
      <c r="Q38" s="32"/>
      <c r="S38" s="33"/>
      <c r="T38" s="6"/>
      <c r="W38" s="32"/>
      <c r="Y38" s="7"/>
      <c r="Z38" s="6"/>
      <c r="AB38" s="41"/>
      <c r="AC38" s="6"/>
    </row>
    <row r="39" spans="2:29" x14ac:dyDescent="0.25">
      <c r="B39" s="56"/>
      <c r="C39" s="7">
        <v>3</v>
      </c>
      <c r="D39" s="39">
        <v>35</v>
      </c>
      <c r="E39" s="103" t="s">
        <v>149</v>
      </c>
      <c r="F39" s="22">
        <f t="shared" si="3"/>
        <v>1.706</v>
      </c>
      <c r="G39" s="68" t="s">
        <v>44</v>
      </c>
      <c r="H39" s="25" t="str">
        <f t="shared" si="4"/>
        <v xml:space="preserve"> -</v>
      </c>
      <c r="I39" s="68">
        <v>0</v>
      </c>
      <c r="J39" s="27">
        <v>1.706</v>
      </c>
      <c r="K39" s="28">
        <f t="shared" si="8"/>
        <v>0</v>
      </c>
      <c r="L39" s="30">
        <f t="shared" si="5"/>
        <v>100</v>
      </c>
      <c r="M39" s="126"/>
      <c r="N39" s="32"/>
      <c r="O39" s="155" t="s">
        <v>510</v>
      </c>
      <c r="P39" s="66"/>
      <c r="Q39" s="32"/>
      <c r="S39" s="33"/>
      <c r="T39" s="6"/>
      <c r="W39" s="32"/>
      <c r="Y39" s="7"/>
      <c r="Z39" s="6"/>
      <c r="AB39" s="41"/>
      <c r="AC39" s="6"/>
    </row>
    <row r="40" spans="2:29" x14ac:dyDescent="0.25">
      <c r="B40" s="56"/>
      <c r="C40" s="7">
        <v>3</v>
      </c>
      <c r="D40" s="39">
        <v>36</v>
      </c>
      <c r="E40" s="103" t="s">
        <v>160</v>
      </c>
      <c r="F40" s="22">
        <f t="shared" si="3"/>
        <v>4.6520000000000001</v>
      </c>
      <c r="G40" s="68">
        <v>1</v>
      </c>
      <c r="H40" s="25">
        <f t="shared" si="4"/>
        <v>1</v>
      </c>
      <c r="I40" s="26">
        <v>2.4580000000000002</v>
      </c>
      <c r="J40" s="27">
        <v>2.194</v>
      </c>
      <c r="K40" s="28">
        <f t="shared" si="6"/>
        <v>52.837489251934656</v>
      </c>
      <c r="L40" s="30">
        <f t="shared" si="5"/>
        <v>47.162510748065344</v>
      </c>
      <c r="M40" s="126"/>
      <c r="N40" s="32" t="s">
        <v>207</v>
      </c>
      <c r="O40" s="155" t="s">
        <v>511</v>
      </c>
      <c r="P40" s="66"/>
      <c r="Q40" s="32" t="s">
        <v>206</v>
      </c>
      <c r="R40" s="3" t="s">
        <v>207</v>
      </c>
      <c r="S40" s="33" t="s">
        <v>199</v>
      </c>
      <c r="T40" s="6">
        <v>2.4580000000000002</v>
      </c>
      <c r="U40" s="3" t="s">
        <v>40</v>
      </c>
      <c r="V40" s="4" t="s">
        <v>41</v>
      </c>
      <c r="W40" s="32"/>
      <c r="Y40" s="7"/>
      <c r="Z40" s="6"/>
      <c r="AB40" s="41"/>
      <c r="AC40" s="6"/>
    </row>
    <row r="41" spans="2:29" ht="15.75" thickBot="1" x14ac:dyDescent="0.3">
      <c r="B41" s="69"/>
      <c r="C41" s="70">
        <v>3</v>
      </c>
      <c r="D41" s="70">
        <v>37</v>
      </c>
      <c r="E41" s="106" t="s">
        <v>161</v>
      </c>
      <c r="F41" s="118">
        <f t="shared" si="3"/>
        <v>4.1880000000000006</v>
      </c>
      <c r="G41" s="73">
        <v>1</v>
      </c>
      <c r="H41" s="119">
        <f t="shared" si="4"/>
        <v>1</v>
      </c>
      <c r="I41" s="76">
        <v>1.431</v>
      </c>
      <c r="J41" s="78">
        <v>2.7570000000000001</v>
      </c>
      <c r="K41" s="79">
        <f t="shared" si="6"/>
        <v>34.169054441260741</v>
      </c>
      <c r="L41" s="81">
        <f t="shared" si="5"/>
        <v>65.830945558739245</v>
      </c>
      <c r="M41" s="80"/>
      <c r="N41" s="83" t="s">
        <v>209</v>
      </c>
      <c r="O41" s="158" t="s">
        <v>512</v>
      </c>
      <c r="P41" s="82"/>
      <c r="Q41" s="83" t="s">
        <v>208</v>
      </c>
      <c r="R41" s="84" t="s">
        <v>209</v>
      </c>
      <c r="S41" s="85" t="s">
        <v>199</v>
      </c>
      <c r="T41" s="77">
        <v>1.431</v>
      </c>
      <c r="U41" s="84" t="s">
        <v>40</v>
      </c>
      <c r="V41" s="86" t="s">
        <v>41</v>
      </c>
      <c r="W41" s="83"/>
      <c r="X41" s="84"/>
      <c r="Y41" s="73"/>
      <c r="Z41" s="77"/>
      <c r="AA41" s="84"/>
      <c r="AB41" s="88"/>
      <c r="AC41" s="6"/>
    </row>
    <row r="42" spans="2:29" ht="15.75" thickTop="1" x14ac:dyDescent="0.25">
      <c r="B42" s="89" t="s">
        <v>522</v>
      </c>
      <c r="C42" s="39"/>
      <c r="D42" s="39"/>
      <c r="F42" s="115" t="s">
        <v>217</v>
      </c>
      <c r="G42" s="115"/>
      <c r="H42" s="120">
        <f>SUM(H5:H41)</f>
        <v>8</v>
      </c>
      <c r="I42" s="6"/>
      <c r="J42" s="6"/>
      <c r="K42" s="29"/>
      <c r="L42" s="29"/>
      <c r="M42" s="29"/>
      <c r="P42" s="66"/>
      <c r="Q42" s="121" t="s">
        <v>212</v>
      </c>
      <c r="S42" s="33"/>
      <c r="T42" s="6"/>
      <c r="Y42" s="7"/>
      <c r="Z42" s="6"/>
      <c r="AB42" s="34"/>
      <c r="AC42" s="6"/>
    </row>
    <row r="43" spans="2:29" s="90" customFormat="1" ht="15.75" x14ac:dyDescent="0.25">
      <c r="B43" s="107" t="s">
        <v>214</v>
      </c>
      <c r="C43" s="108"/>
      <c r="D43" s="108"/>
      <c r="E43" s="176"/>
      <c r="F43" s="177">
        <f>SUM(F5:F41)</f>
        <v>128.06399999999999</v>
      </c>
      <c r="G43" s="93"/>
      <c r="H43" s="93"/>
      <c r="I43" s="94"/>
      <c r="J43" s="94"/>
      <c r="K43" s="95"/>
      <c r="L43" s="95"/>
      <c r="M43" s="95"/>
      <c r="N43" s="135"/>
      <c r="O43" s="161"/>
      <c r="P43" s="96"/>
      <c r="Q43" s="97"/>
      <c r="R43" s="97"/>
      <c r="S43" s="97"/>
      <c r="T43" s="98"/>
      <c r="U43" s="98"/>
      <c r="V43" s="99"/>
      <c r="W43" s="97"/>
      <c r="X43" s="97"/>
      <c r="Y43" s="97"/>
      <c r="Z43" s="93"/>
      <c r="AA43" s="93"/>
      <c r="AB43" s="99"/>
      <c r="AC43" s="94"/>
    </row>
    <row r="44" spans="2:29" x14ac:dyDescent="0.25">
      <c r="N44" s="150"/>
      <c r="O44" s="162"/>
    </row>
    <row r="45" spans="2:29" ht="15.75" x14ac:dyDescent="0.25">
      <c r="B45" s="174" t="s">
        <v>223</v>
      </c>
      <c r="C45" s="174"/>
      <c r="D45" s="175">
        <f>F43+'Pass 2'!F43+'Pass 1'!F42</f>
        <v>309.137</v>
      </c>
      <c r="N45" s="126"/>
      <c r="O45" s="163"/>
    </row>
    <row r="46" spans="2:29" x14ac:dyDescent="0.25">
      <c r="N46" s="126"/>
      <c r="O46" s="163"/>
    </row>
    <row r="47" spans="2:29" x14ac:dyDescent="0.25">
      <c r="N47" s="126"/>
      <c r="O47" s="163"/>
    </row>
    <row r="48" spans="2:29" x14ac:dyDescent="0.25">
      <c r="N48" s="126"/>
      <c r="O48" s="163"/>
    </row>
    <row r="49" spans="14:15" x14ac:dyDescent="0.25">
      <c r="N49" s="126"/>
      <c r="O49" s="163"/>
    </row>
    <row r="50" spans="14:15" x14ac:dyDescent="0.25">
      <c r="N50" s="126"/>
      <c r="O50" s="163"/>
    </row>
    <row r="51" spans="14:15" x14ac:dyDescent="0.25">
      <c r="N51" s="126"/>
      <c r="O51" s="163"/>
    </row>
    <row r="52" spans="14:15" x14ac:dyDescent="0.25">
      <c r="N52" s="126"/>
      <c r="O52" s="163"/>
    </row>
    <row r="53" spans="14:15" x14ac:dyDescent="0.25">
      <c r="N53" s="126"/>
      <c r="O53" s="163"/>
    </row>
    <row r="54" spans="14:15" x14ac:dyDescent="0.25">
      <c r="N54" s="126"/>
      <c r="O54" s="163"/>
    </row>
    <row r="55" spans="14:15" x14ac:dyDescent="0.25">
      <c r="N55" s="126"/>
      <c r="O55" s="163"/>
    </row>
    <row r="56" spans="14:15" x14ac:dyDescent="0.25">
      <c r="N56" s="126"/>
      <c r="O56" s="163"/>
    </row>
    <row r="57" spans="14:15" x14ac:dyDescent="0.25">
      <c r="N57" s="126"/>
      <c r="O57" s="163"/>
    </row>
    <row r="58" spans="14:15" x14ac:dyDescent="0.25">
      <c r="N58" s="126"/>
      <c r="O58" s="163"/>
    </row>
    <row r="59" spans="14:15" x14ac:dyDescent="0.25">
      <c r="N59" s="126"/>
      <c r="O59" s="163"/>
    </row>
    <row r="60" spans="14:15" x14ac:dyDescent="0.25">
      <c r="N60" s="126"/>
      <c r="O60" s="163"/>
    </row>
    <row r="61" spans="14:15" x14ac:dyDescent="0.25">
      <c r="N61" s="126"/>
      <c r="O61" s="163"/>
    </row>
    <row r="62" spans="14:15" x14ac:dyDescent="0.25">
      <c r="N62" s="126"/>
      <c r="O62" s="163"/>
    </row>
    <row r="63" spans="14:15" x14ac:dyDescent="0.25">
      <c r="N63" s="126"/>
      <c r="O63" s="163"/>
    </row>
    <row r="64" spans="14:15" x14ac:dyDescent="0.25">
      <c r="N64" s="126"/>
      <c r="O64" s="163"/>
    </row>
    <row r="65" spans="14:15" x14ac:dyDescent="0.25">
      <c r="N65" s="126"/>
      <c r="O65" s="163"/>
    </row>
    <row r="66" spans="14:15" x14ac:dyDescent="0.25">
      <c r="N66" s="126"/>
      <c r="O66" s="163"/>
    </row>
    <row r="67" spans="14:15" x14ac:dyDescent="0.25">
      <c r="N67" s="126"/>
      <c r="O67" s="163"/>
    </row>
    <row r="68" spans="14:15" x14ac:dyDescent="0.25">
      <c r="N68" s="126"/>
      <c r="O68" s="163"/>
    </row>
    <row r="69" spans="14:15" x14ac:dyDescent="0.25">
      <c r="N69" s="126"/>
      <c r="O69" s="163"/>
    </row>
    <row r="70" spans="14:15" x14ac:dyDescent="0.25">
      <c r="N70" s="126"/>
      <c r="O70" s="163"/>
    </row>
    <row r="71" spans="14:15" x14ac:dyDescent="0.25">
      <c r="N71" s="29"/>
      <c r="O71" s="5"/>
    </row>
  </sheetData>
  <mergeCells count="6">
    <mergeCell ref="B3:F3"/>
    <mergeCell ref="G3:H3"/>
    <mergeCell ref="I3:J3"/>
    <mergeCell ref="K3:L3"/>
    <mergeCell ref="Q3:AB3"/>
    <mergeCell ref="N3:O3"/>
  </mergeCells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Pass 1</vt:lpstr>
      <vt:lpstr>Pass 2</vt:lpstr>
      <vt:lpstr>Pass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Gross, Juliane (JSC-KR111)[IPA]</dc:creator>
  <cp:lastModifiedBy>ZEIGLER, RYAN A. (JSC-XI211)</cp:lastModifiedBy>
  <cp:lastPrinted>2021-01-09T23:52:10Z</cp:lastPrinted>
  <dcterms:created xsi:type="dcterms:W3CDTF">2020-11-10T01:20:20Z</dcterms:created>
  <dcterms:modified xsi:type="dcterms:W3CDTF">2023-03-01T01:39:00Z</dcterms:modified>
</cp:coreProperties>
</file>